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ERJE\Økonomi\Regnskap\2021\"/>
    </mc:Choice>
  </mc:AlternateContent>
  <bookViews>
    <workbookView xWindow="240" yWindow="75" windowWidth="11580" windowHeight="14550" firstSheet="2" activeTab="5"/>
  </bookViews>
  <sheets>
    <sheet name="Ark1" sheetId="8" r:id="rId1"/>
    <sheet name="Forord" sheetId="7" r:id="rId2"/>
    <sheet name="Drift" sheetId="1" r:id="rId3"/>
    <sheet name="Balanse" sheetId="5" r:id="rId4"/>
    <sheet name="Note 1" sheetId="6" r:id="rId5"/>
    <sheet name="Note 2" sheetId="4" r:id="rId6"/>
    <sheet name="Note 3" sheetId="10" r:id="rId7"/>
    <sheet name="Ark3" sheetId="11" r:id="rId8"/>
    <sheet name="Ark4" sheetId="12" r:id="rId9"/>
    <sheet name="Ark5" sheetId="13" r:id="rId10"/>
  </sheets>
  <definedNames>
    <definedName name="_xlnm.Print_Area" localSheetId="0">'Ark1'!$A$1:$G$58</definedName>
    <definedName name="_xlnm.Print_Area" localSheetId="3">Balanse!$A$1:$G$43</definedName>
    <definedName name="_xlnm.Print_Area" localSheetId="2">Drift!$A$1:$D$31</definedName>
    <definedName name="_xlnm.Print_Area" localSheetId="1">Forord!$A$1:$G$55</definedName>
    <definedName name="_xlnm.Print_Area" localSheetId="4">'Note 1'!$A$1:$E$30</definedName>
    <definedName name="_xlnm.Print_Area" localSheetId="5">'Note 2'!$A$1:$D$35</definedName>
    <definedName name="_xlnm.Print_Area" localSheetId="6">'Note 3'!$A$1:$F$67</definedName>
  </definedNames>
  <calcPr calcId="152511"/>
</workbook>
</file>

<file path=xl/calcChain.xml><?xml version="1.0" encoding="utf-8"?>
<calcChain xmlns="http://schemas.openxmlformats.org/spreadsheetml/2006/main">
  <c r="C5" i="4" l="1"/>
  <c r="C6" i="4"/>
  <c r="C7" i="4"/>
  <c r="C4" i="4"/>
  <c r="I26" i="1" l="1"/>
  <c r="H26" i="1"/>
  <c r="G26" i="1"/>
  <c r="I23" i="1"/>
  <c r="G23" i="1"/>
  <c r="I18" i="1"/>
  <c r="H18" i="1"/>
  <c r="G18" i="1"/>
  <c r="I12" i="1"/>
  <c r="H12" i="1"/>
  <c r="G12" i="1"/>
  <c r="I6" i="1"/>
  <c r="H6" i="1"/>
  <c r="G6" i="1"/>
  <c r="H12" i="10"/>
  <c r="I12" i="10"/>
  <c r="H11" i="10"/>
  <c r="I11" i="10"/>
  <c r="I4" i="10"/>
  <c r="H10" i="10"/>
  <c r="I10" i="10"/>
  <c r="I9" i="10"/>
  <c r="I8" i="10"/>
  <c r="H9" i="10"/>
  <c r="H4" i="10"/>
  <c r="H8" i="10"/>
  <c r="G14" i="1" l="1"/>
  <c r="G20" i="1" s="1"/>
  <c r="G29" i="1" s="1"/>
  <c r="H14" i="1"/>
  <c r="H20" i="1" s="1"/>
  <c r="H29" i="1" s="1"/>
  <c r="I14" i="1"/>
  <c r="I20" i="1" s="1"/>
  <c r="I29" i="1" s="1"/>
  <c r="F65" i="10"/>
  <c r="F44" i="10"/>
  <c r="F31" i="10"/>
  <c r="F21" i="10"/>
  <c r="E21" i="10"/>
  <c r="D55" i="10"/>
  <c r="D65" i="10"/>
  <c r="E65" i="10"/>
  <c r="F14" i="5"/>
  <c r="E20" i="5"/>
  <c r="F61" i="10" l="1"/>
  <c r="F62" i="10"/>
  <c r="F63" i="10"/>
  <c r="F64" i="10"/>
  <c r="F60" i="10"/>
  <c r="F55" i="10"/>
  <c r="F56" i="10"/>
  <c r="F57" i="10"/>
  <c r="F58" i="10"/>
  <c r="F59" i="10"/>
  <c r="F54" i="10"/>
  <c r="F27" i="10"/>
  <c r="F28" i="10"/>
  <c r="F29" i="10"/>
  <c r="F30" i="10"/>
  <c r="F26" i="10"/>
  <c r="F36" i="10"/>
  <c r="F37" i="10"/>
  <c r="F38" i="10"/>
  <c r="F39" i="10"/>
  <c r="F40" i="10"/>
  <c r="F41" i="10"/>
  <c r="F42" i="10"/>
  <c r="F43" i="10"/>
  <c r="F35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6" i="10"/>
  <c r="C28" i="1" l="1"/>
  <c r="C20" i="1"/>
  <c r="C14" i="1"/>
  <c r="C8" i="1"/>
  <c r="C16" i="1" l="1"/>
  <c r="C22" i="1" s="1"/>
  <c r="C31" i="1" s="1"/>
  <c r="D12" i="6"/>
  <c r="C12" i="6"/>
  <c r="B8" i="4"/>
  <c r="E10" i="5"/>
  <c r="C11" i="6" s="1"/>
  <c r="D28" i="1"/>
  <c r="D25" i="1"/>
  <c r="D20" i="1"/>
  <c r="D19" i="6" s="1"/>
  <c r="D14" i="1"/>
  <c r="D18" i="6" s="1"/>
  <c r="D8" i="1"/>
  <c r="B28" i="1"/>
  <c r="B25" i="1"/>
  <c r="F20" i="5"/>
  <c r="F10" i="5"/>
  <c r="D11" i="6" s="1"/>
  <c r="B8" i="1"/>
  <c r="B14" i="1"/>
  <c r="B20" i="1"/>
  <c r="E11" i="6" l="1"/>
  <c r="E12" i="6"/>
  <c r="E13" i="6" s="1"/>
  <c r="D17" i="6"/>
  <c r="D21" i="6" s="1"/>
  <c r="E21" i="6" s="1"/>
  <c r="E24" i="6" s="1"/>
  <c r="D16" i="1"/>
  <c r="D22" i="1" s="1"/>
  <c r="D31" i="1" s="1"/>
  <c r="C13" i="6"/>
  <c r="D13" i="6"/>
  <c r="B16" i="1"/>
  <c r="E25" i="6" l="1"/>
  <c r="E26" i="6" s="1"/>
  <c r="B22" i="1"/>
  <c r="B31" i="1" s="1"/>
  <c r="D8" i="4"/>
  <c r="C8" i="4"/>
</calcChain>
</file>

<file path=xl/sharedStrings.xml><?xml version="1.0" encoding="utf-8"?>
<sst xmlns="http://schemas.openxmlformats.org/spreadsheetml/2006/main" count="213" uniqueCount="139">
  <si>
    <t>Driftsinntekter</t>
  </si>
  <si>
    <t>Driftsutgifter</t>
  </si>
  <si>
    <t>Interne finanstransaksjoner</t>
  </si>
  <si>
    <t>Sum Driftsinntekter</t>
  </si>
  <si>
    <t>Sum Driftsutgifter</t>
  </si>
  <si>
    <t>BRUTTO DRIFTSRESULTAT</t>
  </si>
  <si>
    <t>NETTO DRIFTSRESULTAT</t>
  </si>
  <si>
    <t>Finansinntekter/-utgifter</t>
  </si>
  <si>
    <t>Renteutgifter</t>
  </si>
  <si>
    <t>Sum eksterne finanstransaksjoner</t>
  </si>
  <si>
    <t>Fellesrådets drift fordeler seg slik:</t>
  </si>
  <si>
    <t>EIENDELER</t>
  </si>
  <si>
    <t>Omløpsmidler     Kap. 2.1</t>
  </si>
  <si>
    <t>Kortsiktige fordringer</t>
  </si>
  <si>
    <t>Obligasjoner</t>
  </si>
  <si>
    <t>Kasse, postgiro, bankinnskudd</t>
  </si>
  <si>
    <t>Egenkapital     Kap. 2.5</t>
  </si>
  <si>
    <t>Disposisjonsfond</t>
  </si>
  <si>
    <t>GJELD</t>
  </si>
  <si>
    <t>Kortsiktig gjeld    Kap. 2.3</t>
  </si>
  <si>
    <t>Annen kortsiktig gjeld</t>
  </si>
  <si>
    <t>SUM EGENKAPITAL OG GJELD</t>
  </si>
  <si>
    <t>NOTE 1</t>
  </si>
  <si>
    <r>
      <t>Endring i arbeidskapital</t>
    </r>
    <r>
      <rPr>
        <b/>
        <sz val="12"/>
        <rFont val="Times New Roman"/>
        <family val="1"/>
      </rPr>
      <t xml:space="preserve"> </t>
    </r>
  </si>
  <si>
    <t>Balanseregnskapet</t>
  </si>
  <si>
    <t>Endring</t>
  </si>
  <si>
    <t>2.1   Omløpsmidler</t>
  </si>
  <si>
    <t>2.3   Kortsiktig gjeld</t>
  </si>
  <si>
    <t>Arbeidskapital</t>
  </si>
  <si>
    <t>Beløp</t>
  </si>
  <si>
    <t>Sum</t>
  </si>
  <si>
    <t>ØKONOMISK OVERSIKT - DRIFT</t>
  </si>
  <si>
    <t xml:space="preserve"> + Sum driftsinntekter </t>
  </si>
  <si>
    <t xml:space="preserve"> -  Sum driftsutgifter</t>
  </si>
  <si>
    <t xml:space="preserve"> +  Eksterne finansinntekter</t>
  </si>
  <si>
    <t xml:space="preserve"> -  Eksterne finansutgifter</t>
  </si>
  <si>
    <t xml:space="preserve">Sum driftsregnskapet </t>
  </si>
  <si>
    <t>Endring arb.kap jf drifts- og inv.regnskap</t>
  </si>
  <si>
    <t xml:space="preserve">Sum endring arbeidskapital jf balansen </t>
  </si>
  <si>
    <t>Avsetning og bruk av fond</t>
  </si>
  <si>
    <t>Sum bruk av avsetninger</t>
  </si>
  <si>
    <t>Sum avsetninger</t>
  </si>
  <si>
    <t>Konto</t>
  </si>
  <si>
    <t>Kontonavn</t>
  </si>
  <si>
    <t xml:space="preserve"> </t>
  </si>
  <si>
    <t>Disposisjonsfond (257*)</t>
  </si>
  <si>
    <t>Regnskapsmessig mindreforbruk</t>
  </si>
  <si>
    <t>SUM EIENDELER:</t>
  </si>
  <si>
    <t>Detaljregnskap drift pr funksjon</t>
  </si>
  <si>
    <t>1120</t>
  </si>
  <si>
    <t>Annet forbruksmateriell</t>
  </si>
  <si>
    <t>1140</t>
  </si>
  <si>
    <t>Annonser,reklame,info</t>
  </si>
  <si>
    <t>1465</t>
  </si>
  <si>
    <t>1860</t>
  </si>
  <si>
    <t>1865</t>
  </si>
  <si>
    <t>1900</t>
  </si>
  <si>
    <t>Renteinntekter</t>
  </si>
  <si>
    <t>1540</t>
  </si>
  <si>
    <t>1632</t>
  </si>
  <si>
    <t>Kontingent</t>
  </si>
  <si>
    <t>1132</t>
  </si>
  <si>
    <t>1870</t>
  </si>
  <si>
    <t>Heskestad menighetsråd</t>
  </si>
  <si>
    <t>Heskestad  menighetsråd:</t>
  </si>
  <si>
    <t>1450</t>
  </si>
  <si>
    <t>Tilskudd til menighetsrådene</t>
  </si>
  <si>
    <t>Mandagsskolen</t>
  </si>
  <si>
    <t xml:space="preserve">Brukerbetalinger </t>
  </si>
  <si>
    <t>Konto 25700020 Mandagsskolen</t>
  </si>
  <si>
    <t>1110</t>
  </si>
  <si>
    <t>Aktivitetsrelaterte utgifter</t>
  </si>
  <si>
    <t>1112</t>
  </si>
  <si>
    <t>Utgifter diakonale tiltak</t>
  </si>
  <si>
    <t>1270</t>
  </si>
  <si>
    <t>Offer/innsamlet til egen virksomhet</t>
  </si>
  <si>
    <t>Tilskudd/gave fra andre</t>
  </si>
  <si>
    <t>Sum avsatt til disposisjonsfond</t>
  </si>
  <si>
    <t>Givertjenesten</t>
  </si>
  <si>
    <t>Heskestadkoret</t>
  </si>
  <si>
    <t>Kjøp av tjenester</t>
  </si>
  <si>
    <t>Overføring av ofringer/innsamlede midler</t>
  </si>
  <si>
    <t>1940</t>
  </si>
  <si>
    <t>Beholdning pr 31.12.2020</t>
  </si>
  <si>
    <t>Regnskap 2020</t>
  </si>
  <si>
    <t>1130</t>
  </si>
  <si>
    <t>Post, bank, telefon</t>
  </si>
  <si>
    <t>1200</t>
  </si>
  <si>
    <t>Inventar og utstyr</t>
  </si>
  <si>
    <t>1470</t>
  </si>
  <si>
    <t>Tilskudd/gave</t>
  </si>
  <si>
    <t>Avsetning til ubundne fond</t>
  </si>
  <si>
    <t>041</t>
  </si>
  <si>
    <t>042</t>
  </si>
  <si>
    <t>Avvik</t>
  </si>
  <si>
    <t>Bruk av ubundne fond</t>
  </si>
  <si>
    <t>1101</t>
  </si>
  <si>
    <t>Materiell og utstyr</t>
  </si>
  <si>
    <t>1150</t>
  </si>
  <si>
    <t>Opplæring, kurs</t>
  </si>
  <si>
    <t>Konto 25700000 Menighetsrådet</t>
  </si>
  <si>
    <t>Konto 25700003 Givertjenesten</t>
  </si>
  <si>
    <t>Konto 25700004 Heskestadkoret</t>
  </si>
  <si>
    <t xml:space="preserve">Offer/innsamlet til annen virksomhet </t>
  </si>
  <si>
    <t>Budsjett 2021</t>
  </si>
  <si>
    <t>Regnskap 2021</t>
  </si>
  <si>
    <t>Totalt driftsregnskap 2021</t>
  </si>
  <si>
    <t>Balanseregnskap 2021</t>
  </si>
  <si>
    <t>Beholdning pr 31.12.2021</t>
  </si>
  <si>
    <t>Avsetning/   bruk i 2021</t>
  </si>
  <si>
    <t>1155</t>
  </si>
  <si>
    <t>Reiseutgifter</t>
  </si>
  <si>
    <t>1100</t>
  </si>
  <si>
    <t>Trykkeutgifter</t>
  </si>
  <si>
    <t>1610</t>
  </si>
  <si>
    <t>betaling fra deltakere</t>
  </si>
  <si>
    <t>(Heskestad menighetsråd hadde altså et mindreforbruk på 1291 som har blitt avsatt til disp.fond)</t>
  </si>
  <si>
    <t>(Mandagsskolen hadde altså et mindreforbruk på kr 1180,- som har blitt satt av til disp.fondet)</t>
  </si>
  <si>
    <t>Driftsregnskapet år 2021</t>
  </si>
  <si>
    <t>(Heskestadkoret hadde altså et merforbruk på 3663,- som har blitt tatt fra disp.fondet)</t>
  </si>
  <si>
    <t>(ingen regnskapsaktivitet i 2021)</t>
  </si>
  <si>
    <t>Brukerbetalinger (16*)</t>
  </si>
  <si>
    <t>Tilskudd/gaver/kirkeoffer etc (18*)</t>
  </si>
  <si>
    <t>1100-13*</t>
  </si>
  <si>
    <t>budsjett</t>
  </si>
  <si>
    <t>14*</t>
  </si>
  <si>
    <t>15*</t>
  </si>
  <si>
    <t>18*</t>
  </si>
  <si>
    <t xml:space="preserve">Overført til disposisjonsfond </t>
  </si>
  <si>
    <t>Bruk av disposisjonsfond (1940)</t>
  </si>
  <si>
    <t>Overført til disposisjonsfond (1550)</t>
  </si>
  <si>
    <t>Kjøp av varer og tjenester (11*-13*)</t>
  </si>
  <si>
    <t>Tilskudd/gaver (14*)</t>
  </si>
  <si>
    <t>Renteinntekter (1900)</t>
  </si>
  <si>
    <t xml:space="preserve">Tilskudd/gaver/kirkeoffer etc </t>
  </si>
  <si>
    <t>Kjøp av varer og tjenester</t>
  </si>
  <si>
    <t>Tilskudd/gaver</t>
  </si>
  <si>
    <t xml:space="preserve">Renteinntekter </t>
  </si>
  <si>
    <t xml:space="preserve">Bruk av disposisjonsfond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</si>
</sst>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&quot;kr&quot;\ * #,##0.00_);_(&quot;kr&quot;\ * \(#,##0.00\);_(&quot;kr&quot;\ * &quot;-&quot;??_);_(@_)"/>
    <numFmt numFmtId="165" formatCode="_ * #,##0_ ;_ * \-#,##0_ ;_ * &quot;-&quot;??_ ;_ @_ "/>
    <numFmt numFmtId="166" formatCode="###,###,###,##0.00;[Red]\-###,###,###,##0.00"/>
    <numFmt numFmtId="167" formatCode="_(&quot;kr&quot;\ * #,##0_);_(&quot;kr&quot;\ * \(#,##0\);_(&quot;kr&quot;\ * &quot;-&quot;??_);_(@_)"/>
    <numFmt numFmtId="168" formatCode="#,##0_ ;[Red]\-#,##0\ "/>
    <numFmt numFmtId="169" formatCode="#,##0.00_ ;[Red]\-#,##0.00\ "/>
    <numFmt numFmtId="170" formatCode="#,##0_ ;\-#,##0\ 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6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b/>
      <sz val="12"/>
      <name val="MS Sans Serif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6"/>
      <name val="Algerian"/>
      <family val="5"/>
    </font>
    <font>
      <sz val="10"/>
      <name val="Times New Roman"/>
      <family val="1"/>
    </font>
    <font>
      <b/>
      <i/>
      <sz val="12"/>
      <color indexed="8"/>
      <name val="Times New Roman"/>
      <family val="1"/>
    </font>
    <font>
      <b/>
      <sz val="12"/>
      <name val="Arial"/>
      <family val="2"/>
    </font>
    <font>
      <sz val="10"/>
      <name val="Comic Sans MS"/>
      <family val="4"/>
    </font>
    <font>
      <i/>
      <sz val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hadow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theme="1"/>
      <name val="Segoe UI"/>
      <family val="2"/>
    </font>
    <font>
      <b/>
      <shadow/>
      <sz val="28"/>
      <color rgb="FF000000"/>
      <name val="Calibri"/>
      <family val="2"/>
    </font>
    <font>
      <sz val="8"/>
      <color rgb="FF444444"/>
      <name val="Tahoma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8">
    <xf numFmtId="0" fontId="0" fillId="0" borderId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9" fillId="22" borderId="0" applyNumberFormat="0" applyBorder="0" applyAlignment="0" applyProtection="0"/>
    <xf numFmtId="164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/>
    <xf numFmtId="3" fontId="0" fillId="0" borderId="0" xfId="0" applyNumberFormat="1"/>
    <xf numFmtId="0" fontId="0" fillId="0" borderId="0" xfId="0" applyBorder="1"/>
    <xf numFmtId="0" fontId="4" fillId="0" borderId="0" xfId="0" applyFont="1"/>
    <xf numFmtId="165" fontId="4" fillId="0" borderId="0" xfId="19" applyNumberFormat="1" applyFont="1" applyBorder="1"/>
    <xf numFmtId="0" fontId="3" fillId="0" borderId="0" xfId="0" applyFont="1" applyBorder="1"/>
    <xf numFmtId="166" fontId="8" fillId="0" borderId="0" xfId="0" applyNumberFormat="1" applyFont="1" applyAlignment="1">
      <alignment horizontal="right"/>
    </xf>
    <xf numFmtId="0" fontId="7" fillId="0" borderId="0" xfId="0" applyFont="1"/>
    <xf numFmtId="0" fontId="9" fillId="0" borderId="0" xfId="0" applyFont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0" fillId="2" borderId="0" xfId="0" applyFill="1"/>
    <xf numFmtId="0" fontId="11" fillId="2" borderId="0" xfId="0" applyFont="1" applyFill="1"/>
    <xf numFmtId="0" fontId="14" fillId="2" borderId="0" xfId="0" applyFont="1" applyFill="1"/>
    <xf numFmtId="3" fontId="20" fillId="2" borderId="0" xfId="0" applyNumberFormat="1" applyFont="1" applyFill="1" applyBorder="1" applyAlignment="1">
      <alignment horizontal="right" vertical="top" wrapText="1"/>
    </xf>
    <xf numFmtId="0" fontId="17" fillId="2" borderId="0" xfId="0" applyFont="1" applyFill="1" applyBorder="1" applyAlignment="1">
      <alignment horizontal="left" vertical="top" wrapText="1"/>
    </xf>
    <xf numFmtId="0" fontId="21" fillId="2" borderId="0" xfId="0" applyFont="1" applyFill="1"/>
    <xf numFmtId="0" fontId="20" fillId="2" borderId="0" xfId="0" applyFont="1" applyFill="1" applyBorder="1" applyAlignment="1">
      <alignment vertical="top" wrapText="1"/>
    </xf>
    <xf numFmtId="0" fontId="23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vertical="top" wrapText="1"/>
    </xf>
    <xf numFmtId="3" fontId="20" fillId="2" borderId="0" xfId="27" applyNumberFormat="1" applyFont="1" applyFill="1" applyBorder="1" applyAlignment="1">
      <alignment horizontal="left" vertical="top" wrapText="1"/>
    </xf>
    <xf numFmtId="3" fontId="15" fillId="2" borderId="0" xfId="0" applyNumberFormat="1" applyFont="1" applyFill="1" applyBorder="1" applyAlignment="1">
      <alignment horizontal="right" vertical="top" wrapText="1"/>
    </xf>
    <xf numFmtId="3" fontId="19" fillId="2" borderId="0" xfId="0" applyNumberFormat="1" applyFont="1" applyFill="1" applyBorder="1" applyAlignment="1">
      <alignment horizontal="right" vertical="top" wrapText="1"/>
    </xf>
    <xf numFmtId="0" fontId="24" fillId="0" borderId="0" xfId="0" applyFont="1"/>
    <xf numFmtId="166" fontId="9" fillId="0" borderId="0" xfId="0" applyNumberFormat="1" applyFont="1" applyAlignment="1">
      <alignment horizontal="right"/>
    </xf>
    <xf numFmtId="0" fontId="4" fillId="2" borderId="0" xfId="0" applyFont="1" applyFill="1"/>
    <xf numFmtId="0" fontId="30" fillId="0" borderId="0" xfId="0" applyFont="1"/>
    <xf numFmtId="0" fontId="10" fillId="2" borderId="0" xfId="0" applyFont="1" applyFill="1"/>
    <xf numFmtId="3" fontId="2" fillId="0" borderId="0" xfId="0" applyNumberFormat="1" applyFont="1"/>
    <xf numFmtId="0" fontId="2" fillId="0" borderId="0" xfId="0" applyFont="1"/>
    <xf numFmtId="0" fontId="25" fillId="0" borderId="0" xfId="0" applyFont="1"/>
    <xf numFmtId="0" fontId="31" fillId="0" borderId="0" xfId="0" applyFont="1"/>
    <xf numFmtId="0" fontId="32" fillId="0" borderId="0" xfId="0" applyFont="1"/>
    <xf numFmtId="0" fontId="3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" fillId="2" borderId="0" xfId="0" applyFont="1" applyFill="1"/>
    <xf numFmtId="0" fontId="0" fillId="0" borderId="0" xfId="0" applyFill="1"/>
    <xf numFmtId="0" fontId="0" fillId="27" borderId="0" xfId="0" applyFill="1"/>
    <xf numFmtId="14" fontId="15" fillId="28" borderId="2" xfId="0" applyNumberFormat="1" applyFont="1" applyFill="1" applyBorder="1" applyAlignment="1">
      <alignment horizontal="right" vertical="top" wrapText="1"/>
    </xf>
    <xf numFmtId="14" fontId="17" fillId="28" borderId="2" xfId="0" applyNumberFormat="1" applyFont="1" applyFill="1" applyBorder="1" applyAlignment="1">
      <alignment horizontal="right" vertical="top" wrapText="1"/>
    </xf>
    <xf numFmtId="0" fontId="17" fillId="28" borderId="2" xfId="0" applyFont="1" applyFill="1" applyBorder="1" applyAlignment="1">
      <alignment horizontal="right" vertical="top" wrapText="1"/>
    </xf>
    <xf numFmtId="0" fontId="14" fillId="28" borderId="2" xfId="0" applyFont="1" applyFill="1" applyBorder="1"/>
    <xf numFmtId="0" fontId="17" fillId="28" borderId="2" xfId="0" applyFont="1" applyFill="1" applyBorder="1" applyAlignment="1">
      <alignment horizontal="center" vertical="top" wrapText="1"/>
    </xf>
    <xf numFmtId="0" fontId="0" fillId="29" borderId="0" xfId="0" applyFill="1"/>
    <xf numFmtId="49" fontId="33" fillId="0" borderId="0" xfId="25" applyNumberFormat="1" applyFont="1" applyAlignment="1">
      <alignment horizontal="left"/>
    </xf>
    <xf numFmtId="166" fontId="33" fillId="0" borderId="0" xfId="25" applyNumberFormat="1" applyFont="1" applyAlignment="1">
      <alignment horizontal="right"/>
    </xf>
    <xf numFmtId="0" fontId="4" fillId="0" borderId="0" xfId="0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49" fontId="34" fillId="0" borderId="0" xfId="25" applyNumberFormat="1" applyFont="1" applyAlignment="1">
      <alignment horizontal="left"/>
    </xf>
    <xf numFmtId="166" fontId="34" fillId="0" borderId="0" xfId="25" applyNumberFormat="1" applyFont="1" applyAlignment="1">
      <alignment horizontal="right"/>
    </xf>
    <xf numFmtId="167" fontId="20" fillId="2" borderId="0" xfId="27" applyNumberFormat="1" applyFont="1" applyFill="1" applyAlignment="1"/>
    <xf numFmtId="0" fontId="20" fillId="2" borderId="0" xfId="0" applyFont="1" applyFill="1"/>
    <xf numFmtId="0" fontId="15" fillId="2" borderId="0" xfId="0" applyFont="1" applyFill="1" applyBorder="1"/>
    <xf numFmtId="3" fontId="20" fillId="2" borderId="0" xfId="0" applyNumberFormat="1" applyFont="1" applyFill="1"/>
    <xf numFmtId="167" fontId="20" fillId="2" borderId="0" xfId="27" applyNumberFormat="1" applyFont="1" applyFill="1" applyBorder="1" applyAlignment="1">
      <alignment horizontal="right" vertical="top" wrapText="1"/>
    </xf>
    <xf numFmtId="167" fontId="20" fillId="2" borderId="2" xfId="27" applyNumberFormat="1" applyFont="1" applyFill="1" applyBorder="1" applyAlignment="1">
      <alignment horizontal="right" vertical="top" wrapText="1"/>
    </xf>
    <xf numFmtId="167" fontId="17" fillId="2" borderId="2" xfId="27" applyNumberFormat="1" applyFont="1" applyFill="1" applyBorder="1" applyAlignment="1">
      <alignment horizontal="right" vertical="top" wrapText="1"/>
    </xf>
    <xf numFmtId="0" fontId="15" fillId="2" borderId="0" xfId="0" applyFont="1" applyFill="1"/>
    <xf numFmtId="0" fontId="20" fillId="28" borderId="2" xfId="0" applyFont="1" applyFill="1" applyBorder="1"/>
    <xf numFmtId="167" fontId="20" fillId="2" borderId="0" xfId="27" applyNumberFormat="1" applyFont="1" applyFill="1" applyBorder="1" applyAlignment="1">
      <alignment vertical="top" wrapText="1"/>
    </xf>
    <xf numFmtId="167" fontId="20" fillId="2" borderId="2" xfId="27" applyNumberFormat="1" applyFont="1" applyFill="1" applyBorder="1" applyAlignment="1">
      <alignment vertical="top" wrapText="1"/>
    </xf>
    <xf numFmtId="167" fontId="15" fillId="2" borderId="0" xfId="27" applyNumberFormat="1" applyFont="1" applyFill="1" applyBorder="1" applyAlignment="1">
      <alignment horizontal="right" vertical="top" wrapText="1"/>
    </xf>
    <xf numFmtId="167" fontId="15" fillId="2" borderId="1" xfId="27" applyNumberFormat="1" applyFont="1" applyFill="1" applyBorder="1" applyAlignment="1">
      <alignment horizontal="right" vertical="top" wrapText="1"/>
    </xf>
    <xf numFmtId="1" fontId="15" fillId="2" borderId="2" xfId="27" applyNumberFormat="1" applyFont="1" applyFill="1" applyBorder="1" applyAlignment="1">
      <alignment horizontal="right" vertical="top" wrapText="1"/>
    </xf>
    <xf numFmtId="49" fontId="38" fillId="0" borderId="0" xfId="25" applyNumberFormat="1" applyFont="1" applyAlignment="1">
      <alignment horizontal="left"/>
    </xf>
    <xf numFmtId="166" fontId="38" fillId="0" borderId="0" xfId="25" applyNumberFormat="1" applyFont="1" applyAlignment="1">
      <alignment horizontal="right"/>
    </xf>
    <xf numFmtId="0" fontId="22" fillId="0" borderId="0" xfId="0" applyFont="1"/>
    <xf numFmtId="166" fontId="40" fillId="0" borderId="0" xfId="0" applyNumberFormat="1" applyFont="1" applyAlignment="1">
      <alignment horizontal="right"/>
    </xf>
    <xf numFmtId="0" fontId="41" fillId="0" borderId="0" xfId="0" applyFont="1"/>
    <xf numFmtId="3" fontId="22" fillId="0" borderId="0" xfId="0" applyNumberFormat="1" applyFont="1"/>
    <xf numFmtId="0" fontId="20" fillId="24" borderId="0" xfId="0" applyFont="1" applyFill="1"/>
    <xf numFmtId="0" fontId="15" fillId="24" borderId="0" xfId="0" applyFont="1" applyFill="1" applyAlignment="1">
      <alignment horizontal="center" wrapText="1"/>
    </xf>
    <xf numFmtId="0" fontId="42" fillId="0" borderId="0" xfId="0" applyFont="1"/>
    <xf numFmtId="0" fontId="20" fillId="0" borderId="0" xfId="0" applyFont="1"/>
    <xf numFmtId="0" fontId="15" fillId="0" borderId="0" xfId="0" applyFont="1" applyAlignment="1">
      <alignment horizontal="right" wrapText="1"/>
    </xf>
    <xf numFmtId="0" fontId="15" fillId="0" borderId="0" xfId="0" applyFont="1"/>
    <xf numFmtId="169" fontId="20" fillId="0" borderId="0" xfId="0" applyNumberFormat="1" applyFont="1"/>
    <xf numFmtId="168" fontId="15" fillId="0" borderId="0" xfId="0" applyNumberFormat="1" applyFont="1"/>
    <xf numFmtId="168" fontId="20" fillId="0" borderId="0" xfId="0" applyNumberFormat="1" applyFont="1"/>
    <xf numFmtId="0" fontId="20" fillId="29" borderId="2" xfId="0" applyFont="1" applyFill="1" applyBorder="1"/>
    <xf numFmtId="168" fontId="20" fillId="0" borderId="0" xfId="0" applyNumberFormat="1" applyFont="1" applyBorder="1"/>
    <xf numFmtId="0" fontId="20" fillId="27" borderId="2" xfId="0" applyFont="1" applyFill="1" applyBorder="1"/>
    <xf numFmtId="0" fontId="15" fillId="29" borderId="2" xfId="0" applyFont="1" applyFill="1" applyBorder="1"/>
    <xf numFmtId="0" fontId="15" fillId="24" borderId="0" xfId="0" applyFont="1" applyFill="1"/>
    <xf numFmtId="3" fontId="20" fillId="0" borderId="0" xfId="0" applyNumberFormat="1" applyFont="1"/>
    <xf numFmtId="3" fontId="15" fillId="0" borderId="0" xfId="0" applyNumberFormat="1" applyFont="1" applyFill="1"/>
    <xf numFmtId="0" fontId="20" fillId="0" borderId="1" xfId="0" applyFont="1" applyBorder="1"/>
    <xf numFmtId="3" fontId="15" fillId="0" borderId="0" xfId="0" applyNumberFormat="1" applyFont="1" applyFill="1" applyBorder="1"/>
    <xf numFmtId="0" fontId="15" fillId="28" borderId="0" xfId="0" applyFont="1" applyFill="1"/>
    <xf numFmtId="3" fontId="15" fillId="28" borderId="3" xfId="0" applyNumberFormat="1" applyFont="1" applyFill="1" applyBorder="1"/>
    <xf numFmtId="3" fontId="20" fillId="28" borderId="3" xfId="0" applyNumberFormat="1" applyFont="1" applyFill="1" applyBorder="1"/>
    <xf numFmtId="3" fontId="20" fillId="0" borderId="1" xfId="0" applyNumberFormat="1" applyFont="1" applyBorder="1"/>
    <xf numFmtId="0" fontId="20" fillId="0" borderId="0" xfId="0" applyFont="1" applyBorder="1"/>
    <xf numFmtId="0" fontId="20" fillId="0" borderId="0" xfId="0" applyFont="1" applyFill="1" applyBorder="1"/>
    <xf numFmtId="3" fontId="20" fillId="28" borderId="0" xfId="0" applyNumberFormat="1" applyFont="1" applyFill="1"/>
    <xf numFmtId="3" fontId="15" fillId="0" borderId="0" xfId="0" applyNumberFormat="1" applyFont="1"/>
    <xf numFmtId="0" fontId="15" fillId="25" borderId="0" xfId="0" applyFont="1" applyFill="1"/>
    <xf numFmtId="3" fontId="15" fillId="25" borderId="0" xfId="0" applyNumberFormat="1" applyFont="1" applyFill="1"/>
    <xf numFmtId="3" fontId="20" fillId="25" borderId="0" xfId="0" applyNumberFormat="1" applyFont="1" applyFill="1"/>
    <xf numFmtId="0" fontId="15" fillId="28" borderId="3" xfId="0" applyFont="1" applyFill="1" applyBorder="1"/>
    <xf numFmtId="0" fontId="15" fillId="0" borderId="0" xfId="0" applyFont="1" applyFill="1" applyBorder="1"/>
    <xf numFmtId="0" fontId="20" fillId="0" borderId="1" xfId="0" applyFont="1" applyFill="1" applyBorder="1"/>
    <xf numFmtId="3" fontId="20" fillId="0" borderId="0" xfId="0" applyNumberFormat="1" applyFont="1" applyBorder="1"/>
    <xf numFmtId="0" fontId="15" fillId="26" borderId="1" xfId="0" applyFont="1" applyFill="1" applyBorder="1"/>
    <xf numFmtId="3" fontId="15" fillId="26" borderId="1" xfId="0" applyNumberFormat="1" applyFont="1" applyFill="1" applyBorder="1"/>
    <xf numFmtId="3" fontId="20" fillId="26" borderId="1" xfId="0" applyNumberFormat="1" applyFont="1" applyFill="1" applyBorder="1"/>
    <xf numFmtId="0" fontId="6" fillId="0" borderId="0" xfId="0" applyFont="1" applyBorder="1" applyAlignment="1">
      <alignment horizontal="center"/>
    </xf>
    <xf numFmtId="0" fontId="15" fillId="23" borderId="0" xfId="23" applyFont="1" applyFill="1"/>
    <xf numFmtId="0" fontId="20" fillId="23" borderId="0" xfId="21" applyFont="1" applyFill="1"/>
    <xf numFmtId="165" fontId="20" fillId="27" borderId="0" xfId="19" applyNumberFormat="1" applyFont="1" applyFill="1"/>
    <xf numFmtId="0" fontId="20" fillId="27" borderId="0" xfId="21" applyFont="1" applyFill="1"/>
    <xf numFmtId="0" fontId="15" fillId="26" borderId="0" xfId="21" applyFont="1" applyFill="1" applyAlignment="1">
      <alignment horizontal="center"/>
    </xf>
    <xf numFmtId="0" fontId="15" fillId="26" borderId="0" xfId="21" applyFont="1" applyFill="1" applyAlignment="1"/>
    <xf numFmtId="49" fontId="15" fillId="26" borderId="0" xfId="19" applyNumberFormat="1" applyFont="1" applyFill="1" applyAlignment="1">
      <alignment horizontal="center"/>
    </xf>
    <xf numFmtId="0" fontId="20" fillId="27" borderId="0" xfId="0" applyFont="1" applyFill="1"/>
    <xf numFmtId="0" fontId="44" fillId="30" borderId="0" xfId="0" applyFont="1" applyFill="1" applyAlignment="1">
      <alignment horizontal="left"/>
    </xf>
    <xf numFmtId="0" fontId="44" fillId="30" borderId="0" xfId="0" applyFont="1" applyFill="1"/>
    <xf numFmtId="49" fontId="45" fillId="0" borderId="0" xfId="25" applyNumberFormat="1" applyFont="1" applyAlignment="1">
      <alignment horizontal="left"/>
    </xf>
    <xf numFmtId="168" fontId="45" fillId="0" borderId="0" xfId="25" applyNumberFormat="1" applyFont="1" applyAlignment="1">
      <alignment horizontal="right"/>
    </xf>
    <xf numFmtId="49" fontId="46" fillId="0" borderId="0" xfId="25" applyNumberFormat="1" applyFont="1" applyAlignment="1">
      <alignment horizontal="left"/>
    </xf>
    <xf numFmtId="168" fontId="46" fillId="0" borderId="0" xfId="25" applyNumberFormat="1" applyFont="1" applyAlignment="1">
      <alignment horizontal="right"/>
    </xf>
    <xf numFmtId="49" fontId="45" fillId="0" borderId="0" xfId="25" applyNumberFormat="1" applyFont="1" applyBorder="1" applyAlignment="1">
      <alignment horizontal="left"/>
    </xf>
    <xf numFmtId="168" fontId="45" fillId="0" borderId="0" xfId="25" applyNumberFormat="1" applyFont="1" applyBorder="1" applyAlignment="1">
      <alignment horizontal="right"/>
    </xf>
    <xf numFmtId="49" fontId="45" fillId="0" borderId="0" xfId="22" applyNumberFormat="1" applyFont="1" applyBorder="1" applyAlignment="1">
      <alignment horizontal="left"/>
    </xf>
    <xf numFmtId="49" fontId="45" fillId="32" borderId="0" xfId="22" applyNumberFormat="1" applyFont="1" applyFill="1" applyBorder="1" applyAlignment="1">
      <alignment horizontal="left"/>
    </xf>
    <xf numFmtId="168" fontId="45" fillId="32" borderId="0" xfId="25" applyNumberFormat="1" applyFont="1" applyFill="1" applyBorder="1" applyAlignment="1">
      <alignment horizontal="right"/>
    </xf>
    <xf numFmtId="49" fontId="45" fillId="0" borderId="0" xfId="22" applyNumberFormat="1" applyFont="1" applyAlignment="1">
      <alignment horizontal="left"/>
    </xf>
    <xf numFmtId="166" fontId="45" fillId="0" borderId="0" xfId="22" applyNumberFormat="1" applyFont="1" applyAlignment="1">
      <alignment horizontal="right"/>
    </xf>
    <xf numFmtId="166" fontId="20" fillId="0" borderId="0" xfId="0" applyNumberFormat="1" applyFont="1"/>
    <xf numFmtId="49" fontId="45" fillId="32" borderId="0" xfId="25" applyNumberFormat="1" applyFont="1" applyFill="1" applyBorder="1" applyAlignment="1">
      <alignment horizontal="left"/>
    </xf>
    <xf numFmtId="168" fontId="20" fillId="32" borderId="0" xfId="0" applyNumberFormat="1" applyFont="1" applyFill="1" applyBorder="1"/>
    <xf numFmtId="49" fontId="45" fillId="0" borderId="0" xfId="25" applyNumberFormat="1" applyFont="1" applyFill="1" applyBorder="1" applyAlignment="1">
      <alignment horizontal="left"/>
    </xf>
    <xf numFmtId="168" fontId="20" fillId="0" borderId="0" xfId="0" applyNumberFormat="1" applyFont="1" applyFill="1" applyBorder="1"/>
    <xf numFmtId="168" fontId="20" fillId="27" borderId="0" xfId="0" applyNumberFormat="1" applyFont="1" applyFill="1"/>
    <xf numFmtId="0" fontId="20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168" fontId="15" fillId="0" borderId="0" xfId="0" applyNumberFormat="1" applyFont="1" applyBorder="1"/>
    <xf numFmtId="0" fontId="20" fillId="32" borderId="0" xfId="0" applyFont="1" applyFill="1" applyBorder="1" applyAlignment="1">
      <alignment horizontal="left"/>
    </xf>
    <xf numFmtId="0" fontId="20" fillId="32" borderId="0" xfId="0" applyFont="1" applyFill="1" applyBorder="1"/>
    <xf numFmtId="0" fontId="20" fillId="0" borderId="0" xfId="0" applyFont="1" applyFill="1" applyBorder="1" applyAlignment="1">
      <alignment horizontal="left"/>
    </xf>
    <xf numFmtId="0" fontId="15" fillId="26" borderId="0" xfId="21" applyFont="1" applyFill="1" applyBorder="1" applyAlignment="1">
      <alignment horizontal="center"/>
    </xf>
    <xf numFmtId="168" fontId="15" fillId="26" borderId="0" xfId="19" applyNumberFormat="1" applyFont="1" applyFill="1" applyBorder="1" applyAlignment="1">
      <alignment horizontal="center"/>
    </xf>
    <xf numFmtId="168" fontId="20" fillId="27" borderId="0" xfId="19" applyNumberFormat="1" applyFont="1" applyFill="1"/>
    <xf numFmtId="168" fontId="20" fillId="32" borderId="0" xfId="0" applyNumberFormat="1" applyFont="1" applyFill="1"/>
    <xf numFmtId="0" fontId="15" fillId="3" borderId="0" xfId="0" applyFont="1" applyFill="1" applyBorder="1"/>
    <xf numFmtId="0" fontId="15" fillId="3" borderId="0" xfId="0" applyFont="1" applyFill="1" applyBorder="1" applyAlignment="1">
      <alignment horizontal="center" wrapText="1"/>
    </xf>
    <xf numFmtId="170" fontId="15" fillId="0" borderId="0" xfId="24" applyNumberFormat="1" applyFont="1" applyBorder="1" applyAlignment="1">
      <alignment horizontal="right"/>
    </xf>
    <xf numFmtId="170" fontId="20" fillId="0" borderId="0" xfId="24" applyNumberFormat="1" applyFont="1" applyBorder="1" applyAlignment="1">
      <alignment horizontal="right"/>
    </xf>
    <xf numFmtId="170" fontId="15" fillId="31" borderId="0" xfId="0" applyNumberFormat="1" applyFont="1" applyFill="1" applyBorder="1"/>
    <xf numFmtId="170" fontId="20" fillId="31" borderId="0" xfId="0" applyNumberFormat="1" applyFont="1" applyFill="1" applyBorder="1"/>
    <xf numFmtId="0" fontId="39" fillId="0" borderId="0" xfId="0" applyFont="1" applyFill="1" applyBorder="1" applyProtection="1">
      <protection locked="0"/>
    </xf>
    <xf numFmtId="0" fontId="22" fillId="0" borderId="0" xfId="0" applyFont="1" applyFill="1" applyBorder="1"/>
    <xf numFmtId="0" fontId="47" fillId="24" borderId="0" xfId="0" applyFont="1" applyFill="1" applyBorder="1" applyProtection="1">
      <protection locked="0"/>
    </xf>
    <xf numFmtId="0" fontId="6" fillId="0" borderId="0" xfId="0" applyFont="1" applyBorder="1" applyAlignment="1">
      <alignment horizontal="center"/>
    </xf>
    <xf numFmtId="3" fontId="15" fillId="28" borderId="0" xfId="0" applyNumberFormat="1" applyFont="1" applyFill="1" applyBorder="1"/>
    <xf numFmtId="0" fontId="20" fillId="27" borderId="0" xfId="0" applyFont="1" applyFill="1" applyBorder="1"/>
    <xf numFmtId="3" fontId="20" fillId="28" borderId="0" xfId="0" applyNumberFormat="1" applyFont="1" applyFill="1" applyBorder="1"/>
    <xf numFmtId="3" fontId="15" fillId="0" borderId="0" xfId="0" applyNumberFormat="1" applyFont="1" applyBorder="1"/>
    <xf numFmtId="3" fontId="20" fillId="0" borderId="0" xfId="0" applyNumberFormat="1" applyFont="1" applyFill="1" applyBorder="1"/>
    <xf numFmtId="165" fontId="20" fillId="0" borderId="0" xfId="19" applyNumberFormat="1" applyFont="1"/>
    <xf numFmtId="165" fontId="20" fillId="29" borderId="2" xfId="19" applyNumberFormat="1" applyFont="1" applyFill="1" applyBorder="1"/>
    <xf numFmtId="165" fontId="15" fillId="29" borderId="2" xfId="19" applyNumberFormat="1" applyFont="1" applyFill="1" applyBorder="1"/>
    <xf numFmtId="165" fontId="20" fillId="0" borderId="0" xfId="19" applyNumberFormat="1" applyFont="1" applyBorder="1"/>
    <xf numFmtId="165" fontId="15" fillId="0" borderId="0" xfId="19" applyNumberFormat="1" applyFont="1"/>
    <xf numFmtId="165" fontId="20" fillId="27" borderId="2" xfId="19" applyNumberFormat="1" applyFont="1" applyFill="1" applyBorder="1"/>
    <xf numFmtId="49" fontId="15" fillId="26" borderId="0" xfId="19" applyNumberFormat="1" applyFont="1" applyFill="1" applyBorder="1" applyAlignment="1">
      <alignment horizontal="center"/>
    </xf>
    <xf numFmtId="0" fontId="44" fillId="0" borderId="0" xfId="0" applyFont="1" applyFill="1"/>
    <xf numFmtId="0" fontId="44" fillId="0" borderId="0" xfId="0" applyFont="1" applyFill="1" applyAlignment="1">
      <alignment horizontal="left"/>
    </xf>
    <xf numFmtId="165" fontId="0" fillId="0" borderId="0" xfId="0" applyNumberFormat="1"/>
    <xf numFmtId="0" fontId="20" fillId="3" borderId="0" xfId="0" applyFont="1" applyFill="1" applyBorder="1" applyAlignment="1">
      <alignment horizontal="center" wrapText="1"/>
    </xf>
    <xf numFmtId="168" fontId="0" fillId="0" borderId="0" xfId="0" applyNumberFormat="1"/>
    <xf numFmtId="0" fontId="1" fillId="0" borderId="0" xfId="0" applyFo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17" fillId="2" borderId="0" xfId="0" applyFont="1" applyFill="1" applyBorder="1" applyAlignment="1">
      <alignment horizontal="left" vertical="top" wrapText="1"/>
    </xf>
    <xf numFmtId="0" fontId="16" fillId="28" borderId="2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top" wrapText="1"/>
    </xf>
    <xf numFmtId="0" fontId="18" fillId="2" borderId="0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</cellXfs>
  <cellStyles count="28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Komma" xfId="19" builtinId="3"/>
    <cellStyle name="Normal" xfId="0" builtinId="0"/>
    <cellStyle name="Normal 9" xfId="20"/>
    <cellStyle name="Normal_Ark2" xfId="21"/>
    <cellStyle name="Normal_Ark2_1" xfId="22"/>
    <cellStyle name="Normal_Driftsrapport" xfId="23"/>
    <cellStyle name="Normal_Note 2" xfId="24"/>
    <cellStyle name="Normal_Note 3" xfId="25"/>
    <cellStyle name="Nøytral 2" xfId="26"/>
    <cellStyle name="Valuta_Note 1 arb kap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norges-bank.no/Upload/Sedler%20og%20mynter/images/Sedler/100-krone/100-krone_oppgrad_front_stor.png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666750</xdr:colOff>
      <xdr:row>3</xdr:row>
      <xdr:rowOff>0</xdr:rowOff>
    </xdr:to>
    <xdr:sp macro="" textlink="">
      <xdr:nvSpPr>
        <xdr:cNvPr id="14759" name="AutoShape 1">
          <a:extLst>
            <a:ext uri="{FF2B5EF4-FFF2-40B4-BE49-F238E27FC236}">
              <a16:creationId xmlns="" xmlns:a16="http://schemas.microsoft.com/office/drawing/2014/main" id="{800B97B8-AD42-44F7-AA57-B9D01DC6426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666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5</xdr:row>
      <xdr:rowOff>133350</xdr:rowOff>
    </xdr:from>
    <xdr:to>
      <xdr:col>2</xdr:col>
      <xdr:colOff>228600</xdr:colOff>
      <xdr:row>11</xdr:row>
      <xdr:rowOff>104775</xdr:rowOff>
    </xdr:to>
    <xdr:pic>
      <xdr:nvPicPr>
        <xdr:cNvPr id="14760" name="Picture 131" descr="http://www.lund.kirken.no/Portals/278/Logo%20Lund%20menighet%20b.JPG">
          <a:extLst>
            <a:ext uri="{FF2B5EF4-FFF2-40B4-BE49-F238E27FC236}">
              <a16:creationId xmlns="" xmlns:a16="http://schemas.microsoft.com/office/drawing/2014/main" id="{9032D54D-D0F3-482C-9CD2-4BF4B862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55" t="2309" r="1111" b="19231"/>
        <a:stretch>
          <a:fillRect/>
        </a:stretch>
      </xdr:blipFill>
      <xdr:spPr bwMode="auto">
        <a:xfrm>
          <a:off x="47625" y="942975"/>
          <a:ext cx="1704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123825</xdr:colOff>
      <xdr:row>5</xdr:row>
      <xdr:rowOff>76739</xdr:rowOff>
    </xdr:from>
    <xdr:ext cx="4371975" cy="1782924"/>
    <xdr:sp macro="" textlink="">
      <xdr:nvSpPr>
        <xdr:cNvPr id="5" name="Rektangel 4">
          <a:extLst>
            <a:ext uri="{FF2B5EF4-FFF2-40B4-BE49-F238E27FC236}">
              <a16:creationId xmlns="" xmlns:a16="http://schemas.microsoft.com/office/drawing/2014/main" id="{665B8FA7-BA9B-4781-A888-7B6A3FEBEC2A}"/>
            </a:ext>
          </a:extLst>
        </xdr:cNvPr>
        <xdr:cNvSpPr/>
      </xdr:nvSpPr>
      <xdr:spPr>
        <a:xfrm>
          <a:off x="885825" y="886364"/>
          <a:ext cx="4371975" cy="178292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nb-NO" sz="4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Comic Sans MS" pitchFamily="66" charset="0"/>
            </a:rPr>
            <a:t>Heskestad menighetsråd</a:t>
          </a:r>
          <a:endParaRPr lang="nb-NO" sz="4800" b="1" cap="none" spc="0" baseline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Comic Sans MS" pitchFamily="66" charset="0"/>
          </a:endParaRPr>
        </a:p>
        <a:p>
          <a:pPr algn="ctr"/>
          <a:endParaRPr lang="nb-NO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485775</xdr:colOff>
      <xdr:row>22</xdr:row>
      <xdr:rowOff>133350</xdr:rowOff>
    </xdr:from>
    <xdr:to>
      <xdr:col>6</xdr:col>
      <xdr:colOff>714375</xdr:colOff>
      <xdr:row>36</xdr:row>
      <xdr:rowOff>133350</xdr:rowOff>
    </xdr:to>
    <xdr:sp macro="" textlink="">
      <xdr:nvSpPr>
        <xdr:cNvPr id="6" name="TekstSylinder 5">
          <a:extLst>
            <a:ext uri="{FF2B5EF4-FFF2-40B4-BE49-F238E27FC236}">
              <a16:creationId xmlns="" xmlns:a16="http://schemas.microsoft.com/office/drawing/2014/main" id="{0F0580B9-1559-450B-A05A-CE72231272C6}"/>
            </a:ext>
          </a:extLst>
        </xdr:cNvPr>
        <xdr:cNvSpPr txBox="1"/>
      </xdr:nvSpPr>
      <xdr:spPr>
        <a:xfrm>
          <a:off x="485775" y="3724275"/>
          <a:ext cx="5029200" cy="22669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nb-NO" sz="5400" b="1">
              <a:solidFill>
                <a:schemeClr val="tx1"/>
              </a:solidFill>
              <a:latin typeface="Comic Sans MS" pitchFamily="66" charset="0"/>
              <a:ea typeface="DejaVu Sans" pitchFamily="34" charset="0"/>
              <a:cs typeface="DejaVu Sans" pitchFamily="34" charset="0"/>
            </a:rPr>
            <a:t>Regnskap 2021</a:t>
          </a:r>
          <a:r>
            <a:rPr lang="nb-NO" sz="5400" b="1">
              <a:solidFill>
                <a:srgbClr val="00B050"/>
              </a:solidFill>
              <a:latin typeface="Rockwell" pitchFamily="18" charset="0"/>
              <a:ea typeface="DejaVu Sans" pitchFamily="34" charset="0"/>
              <a:cs typeface="DejaVu Sans" pitchFamily="34" charset="0"/>
            </a:rPr>
            <a:t>	</a:t>
          </a:r>
        </a:p>
      </xdr:txBody>
    </xdr:sp>
    <xdr:clientData/>
  </xdr:twoCellAnchor>
  <xdr:twoCellAnchor editAs="oneCell">
    <xdr:from>
      <xdr:col>3</xdr:col>
      <xdr:colOff>400050</xdr:colOff>
      <xdr:row>46</xdr:row>
      <xdr:rowOff>123825</xdr:rowOff>
    </xdr:from>
    <xdr:to>
      <xdr:col>6</xdr:col>
      <xdr:colOff>19050</xdr:colOff>
      <xdr:row>52</xdr:row>
      <xdr:rowOff>28575</xdr:rowOff>
    </xdr:to>
    <xdr:pic>
      <xdr:nvPicPr>
        <xdr:cNvPr id="14763" name="Picture 75" descr="100-kroneseddel">
          <a:hlinkClick xmlns:r="http://schemas.openxmlformats.org/officeDocument/2006/relationships" r:id="rId2" tooltip="100-kroneseddel"/>
          <a:extLst>
            <a:ext uri="{FF2B5EF4-FFF2-40B4-BE49-F238E27FC236}">
              <a16:creationId xmlns="" xmlns:a16="http://schemas.microsoft.com/office/drawing/2014/main" id="{432263BB-5AEC-4A8B-95C0-BC096DC9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7600950"/>
          <a:ext cx="1905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44</xdr:row>
      <xdr:rowOff>38100</xdr:rowOff>
    </xdr:from>
    <xdr:to>
      <xdr:col>6</xdr:col>
      <xdr:colOff>476250</xdr:colOff>
      <xdr:row>55</xdr:row>
      <xdr:rowOff>104775</xdr:rowOff>
    </xdr:to>
    <xdr:pic>
      <xdr:nvPicPr>
        <xdr:cNvPr id="14764" name="Picture 76" descr="http://www.norges-bank.no/Upload/Sedler%20og%20mynter/images/Sedler/100-krone/100-krone_oppgrad_back_stor.png">
          <a:extLst>
            <a:ext uri="{FF2B5EF4-FFF2-40B4-BE49-F238E27FC236}">
              <a16:creationId xmlns="" xmlns:a16="http://schemas.microsoft.com/office/drawing/2014/main" id="{A95868F1-ADA7-4479-A64A-14E848BD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6689060" flipH="1" flipV="1">
          <a:off x="3671888" y="7681912"/>
          <a:ext cx="18669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133349</xdr:rowOff>
    </xdr:from>
    <xdr:to>
      <xdr:col>6</xdr:col>
      <xdr:colOff>1143000</xdr:colOff>
      <xdr:row>53</xdr:row>
      <xdr:rowOff>47625</xdr:rowOff>
    </xdr:to>
    <xdr:sp macro="" textlink="">
      <xdr:nvSpPr>
        <xdr:cNvPr id="2" name="TekstSylinder 1">
          <a:extLst>
            <a:ext uri="{FF2B5EF4-FFF2-40B4-BE49-F238E27FC236}">
              <a16:creationId xmlns="" xmlns:a16="http://schemas.microsoft.com/office/drawing/2014/main" id="{D20D3796-A356-4088-988E-67B2955B2690}"/>
            </a:ext>
          </a:extLst>
        </xdr:cNvPr>
        <xdr:cNvSpPr txBox="1"/>
      </xdr:nvSpPr>
      <xdr:spPr>
        <a:xfrm>
          <a:off x="9526" y="133349"/>
          <a:ext cx="5705474" cy="864552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nb-NO" sz="24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Regnskap 2021</a:t>
          </a:r>
          <a:endParaRPr lang="nb-NO" sz="2400" b="1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4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DRIFTSREGNSKAPET 2021 for </a:t>
          </a:r>
          <a:r>
            <a:rPr kumimoji="0" lang="nb-NO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Heskestad menighetsråd </a:t>
          </a: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legges fram med et </a:t>
          </a:r>
          <a:r>
            <a:rPr kumimoji="0" lang="nb-NO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negativt</a:t>
          </a: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nb-NO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netto driftsresultat på kr 1.191,-, altså et merforbruk.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Fordi menighetsrådet har vedtatt bruk og avsetning til fond før ferdigstillelse av regnskapet </a:t>
          </a: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er det et </a:t>
          </a:r>
          <a:r>
            <a:rPr kumimoji="0" lang="nb-NO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regnskapsmessig resultat på kr. 0,-</a:t>
          </a:r>
          <a:endParaRPr lang="nb-NO" sz="120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øvrig vises til de økonomiske oversikter som framgår av regnskap og noter.</a:t>
          </a:r>
          <a:endParaRPr lang="nb-NO" sz="12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200">
              <a:solidFill>
                <a:schemeClr val="dk1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nb-NO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nb-NO" sz="12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Moi, den  </a:t>
          </a:r>
          <a:endParaRPr lang="nb-NO" sz="12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nb-NO" sz="12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nb-NO" sz="12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Terje</a:t>
          </a:r>
          <a:r>
            <a:rPr lang="nb-NO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Sindland</a:t>
          </a:r>
          <a:endParaRPr lang="nb-NO" sz="12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Kirkeverge</a:t>
          </a:r>
          <a:endParaRPr lang="nb-NO" sz="12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nb-NO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nb-NO" sz="24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r>
            <a:rPr lang="nb-NO" sz="24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Innhold</a:t>
          </a:r>
          <a:endParaRPr lang="nb-NO" sz="2400" b="1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1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nb-NO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nb-NO" sz="11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4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Driftsregnskapet				side 3</a:t>
          </a:r>
          <a:endParaRPr lang="nb-NO" sz="14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4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Balanseregnskapet				side 4</a:t>
          </a:r>
          <a:endParaRPr lang="nb-NO" sz="14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4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nb-NO" sz="14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4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1 -</a:t>
          </a:r>
          <a:r>
            <a:rPr lang="nb-NO" sz="14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nb-NO" sz="14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 i arbeidskapitalen			side 5</a:t>
          </a:r>
          <a:endParaRPr lang="nb-NO" sz="14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4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2 -</a:t>
          </a:r>
          <a:r>
            <a:rPr lang="nb-NO" sz="14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nb-NO" sz="14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Avsetning og bruk av fond			side 6</a:t>
          </a:r>
          <a:endParaRPr lang="nb-NO" sz="1400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nb-NO" sz="14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</a:t>
          </a:r>
          <a:r>
            <a:rPr lang="nb-NO" sz="14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3 - </a:t>
          </a:r>
          <a:r>
            <a:rPr lang="nb-NO" sz="14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Detaljregnskap drift alle funksjoner</a:t>
          </a:r>
          <a:r>
            <a:rPr lang="nb-NO" sz="14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side 7</a:t>
          </a:r>
          <a:endParaRPr lang="nb-NO" sz="14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nb-NO" sz="1100" b="1">
            <a:solidFill>
              <a:schemeClr val="dk1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nb-NO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228600</xdr:rowOff>
    </xdr:from>
    <xdr:to>
      <xdr:col>4</xdr:col>
      <xdr:colOff>847725</xdr:colOff>
      <xdr:row>7</xdr:row>
      <xdr:rowOff>19050</xdr:rowOff>
    </xdr:to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32AD7FD8-61FE-4CEE-B77D-4EA81C1CDEB4}"/>
            </a:ext>
          </a:extLst>
        </xdr:cNvPr>
        <xdr:cNvSpPr txBox="1">
          <a:spLocks noChangeArrowheads="1"/>
        </xdr:cNvSpPr>
      </xdr:nvSpPr>
      <xdr:spPr bwMode="auto">
        <a:xfrm>
          <a:off x="0" y="438150"/>
          <a:ext cx="5410200" cy="1485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200" b="1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Regnskapsprinsipper og vurderingsregler  </a:t>
          </a:r>
          <a:endParaRPr lang="nb-NO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nb-NO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Menighetsrådets regnskap er ført i samsvar med Forskrift om økonomiforvaltning fastsatt av kultur- og kirkedepartementet 25. september 2003 og god kommunal regnskapsskikk. De kommunale regnskapsprinsipper innebærer blant annet at inntekter og utgifter er ført etter bruttoprinsippet og utgifter/inntekter er ført etter det såkalte anordningsprinsippet som betyr at alle kjente inntekter og utgifter medtas i driftsregnskapet. I balanseregnskapet er omløpsmidler vurdert etter laveste verdis prinsipp. Anleggsmidler finnes ikke. 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114301</xdr:rowOff>
    </xdr:from>
    <xdr:to>
      <xdr:col>4</xdr:col>
      <xdr:colOff>0</xdr:colOff>
      <xdr:row>22</xdr:row>
      <xdr:rowOff>9526</xdr:rowOff>
    </xdr:to>
    <xdr:sp macro="" textlink="">
      <xdr:nvSpPr>
        <xdr:cNvPr id="3" name="TekstSylinder 2">
          <a:extLst>
            <a:ext uri="{FF2B5EF4-FFF2-40B4-BE49-F238E27FC236}">
              <a16:creationId xmlns="" xmlns:a16="http://schemas.microsoft.com/office/drawing/2014/main" id="{602AC08B-189C-40C6-902C-DF53EB782DDF}"/>
            </a:ext>
          </a:extLst>
        </xdr:cNvPr>
        <xdr:cNvSpPr txBox="1"/>
      </xdr:nvSpPr>
      <xdr:spPr>
        <a:xfrm>
          <a:off x="0" y="3800476"/>
          <a:ext cx="5391150" cy="1676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nb-NO" sz="1100" baseline="0"/>
        </a:p>
        <a:p>
          <a:endParaRPr lang="nb-NO" sz="1100" baseline="0"/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7:D51"/>
  <sheetViews>
    <sheetView view="pageLayout" topLeftCell="F1" zoomScale="70" zoomScaleNormal="100" zoomScalePageLayoutView="70" workbookViewId="0">
      <selection activeCell="C56" sqref="C56"/>
    </sheetView>
  </sheetViews>
  <sheetFormatPr baseColWidth="10" defaultRowHeight="12.75" x14ac:dyDescent="0.2"/>
  <sheetData>
    <row r="7" spans="4:4" ht="15" x14ac:dyDescent="0.3">
      <c r="D7" s="32"/>
    </row>
    <row r="51" spans="3:3" ht="14.25" x14ac:dyDescent="0.2">
      <c r="C51" s="33"/>
    </row>
  </sheetData>
  <pageMargins left="0.7" right="0.7" top="0.78740157499999996" bottom="0.78740157499999996" header="0.3" footer="0.3"/>
  <pageSetup paperSize="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I11"/>
  <sheetViews>
    <sheetView view="pageLayout" zoomScale="85" zoomScaleNormal="100" zoomScalePageLayoutView="85" workbookViewId="0">
      <selection activeCell="H34" sqref="H34"/>
    </sheetView>
  </sheetViews>
  <sheetFormatPr baseColWidth="10" defaultRowHeight="12.75" x14ac:dyDescent="0.2"/>
  <cols>
    <col min="7" max="7" width="18.85546875" customWidth="1"/>
  </cols>
  <sheetData>
    <row r="3" spans="1:9" ht="36" x14ac:dyDescent="0.55000000000000004">
      <c r="A3" s="175"/>
      <c r="B3" s="175"/>
      <c r="C3" s="175"/>
      <c r="D3" s="175"/>
      <c r="E3" s="175"/>
      <c r="F3" s="175"/>
      <c r="G3" s="175"/>
    </row>
    <row r="4" spans="1:9" x14ac:dyDescent="0.2">
      <c r="I4" s="176"/>
    </row>
    <row r="5" spans="1:9" ht="14.25" x14ac:dyDescent="0.2">
      <c r="A5" s="28"/>
      <c r="I5" s="176"/>
    </row>
    <row r="6" spans="1:9" x14ac:dyDescent="0.2">
      <c r="I6" s="176"/>
    </row>
    <row r="7" spans="1:9" x14ac:dyDescent="0.2">
      <c r="I7" s="176"/>
    </row>
    <row r="8" spans="1:9" x14ac:dyDescent="0.2">
      <c r="I8" s="176"/>
    </row>
    <row r="9" spans="1:9" x14ac:dyDescent="0.2">
      <c r="I9" s="176"/>
    </row>
    <row r="10" spans="1:9" x14ac:dyDescent="0.2">
      <c r="I10" s="176"/>
    </row>
    <row r="11" spans="1:9" x14ac:dyDescent="0.2">
      <c r="I11" s="176"/>
    </row>
  </sheetData>
  <mergeCells count="2">
    <mergeCell ref="A3:G3"/>
    <mergeCell ref="I4:I11"/>
  </mergeCells>
  <pageMargins left="0.7" right="0.7" top="0.78740157499999996" bottom="0.78740157499999996" header="0.3" footer="0.3"/>
  <pageSetup paperSize="9" orientation="portrait" r:id="rId1"/>
  <headerFooter>
    <oddFooter>&amp;LHeskestad menighetsråd&amp;C&amp;P&amp;RÅrsregnskap 2021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showGridLines="0" view="pageLayout" zoomScaleNormal="100" workbookViewId="0">
      <selection activeCell="F1" sqref="F1:F1048576"/>
    </sheetView>
  </sheetViews>
  <sheetFormatPr baseColWidth="10" defaultRowHeight="12.75" x14ac:dyDescent="0.2"/>
  <cols>
    <col min="1" max="1" width="44.85546875" customWidth="1"/>
    <col min="2" max="4" width="10.7109375" customWidth="1"/>
    <col min="6" max="6" width="34.140625" bestFit="1" customWidth="1"/>
    <col min="7" max="7" width="10.7109375" bestFit="1" customWidth="1"/>
    <col min="8" max="8" width="9.140625" bestFit="1" customWidth="1"/>
    <col min="9" max="9" width="10.7109375" bestFit="1" customWidth="1"/>
  </cols>
  <sheetData>
    <row r="1" spans="1:9" ht="27.75" x14ac:dyDescent="0.4">
      <c r="A1" s="177" t="s">
        <v>63</v>
      </c>
      <c r="B1" s="177"/>
      <c r="C1" s="177"/>
      <c r="D1" s="177"/>
    </row>
    <row r="2" spans="1:9" ht="36" thickBot="1" x14ac:dyDescent="0.55000000000000004">
      <c r="A2" s="178" t="s">
        <v>106</v>
      </c>
      <c r="B2" s="178"/>
      <c r="C2" s="178"/>
      <c r="D2" s="178"/>
      <c r="F2" s="85"/>
      <c r="G2" s="73" t="s">
        <v>84</v>
      </c>
      <c r="H2" s="73" t="s">
        <v>104</v>
      </c>
      <c r="I2" s="73" t="s">
        <v>105</v>
      </c>
    </row>
    <row r="3" spans="1:9" ht="19.5" customHeight="1" x14ac:dyDescent="0.5">
      <c r="A3" s="108"/>
      <c r="B3" s="156"/>
      <c r="C3" s="156"/>
      <c r="D3" s="156"/>
      <c r="F3" s="138" t="s">
        <v>0</v>
      </c>
      <c r="G3" s="158"/>
      <c r="H3" s="158"/>
      <c r="I3" s="158"/>
    </row>
    <row r="4" spans="1:9" ht="31.5" x14ac:dyDescent="0.25">
      <c r="A4" s="85"/>
      <c r="B4" s="73" t="s">
        <v>84</v>
      </c>
      <c r="C4" s="73" t="s">
        <v>104</v>
      </c>
      <c r="D4" s="73" t="s">
        <v>105</v>
      </c>
      <c r="F4" s="94" t="s">
        <v>121</v>
      </c>
      <c r="G4" s="104">
        <v>300</v>
      </c>
      <c r="H4" s="104">
        <v>0</v>
      </c>
      <c r="I4" s="104">
        <v>-950</v>
      </c>
    </row>
    <row r="5" spans="1:9" ht="13.5" customHeight="1" x14ac:dyDescent="0.25">
      <c r="A5" s="138" t="s">
        <v>0</v>
      </c>
      <c r="B5" s="158"/>
      <c r="C5" s="158"/>
      <c r="D5" s="158"/>
      <c r="F5" s="88" t="s">
        <v>122</v>
      </c>
      <c r="G5" s="93">
        <v>-44542</v>
      </c>
      <c r="H5" s="93">
        <v>-86400</v>
      </c>
      <c r="I5" s="93">
        <v>-51034</v>
      </c>
    </row>
    <row r="6" spans="1:9" ht="15.75" x14ac:dyDescent="0.25">
      <c r="A6" s="94" t="s">
        <v>68</v>
      </c>
      <c r="B6" s="104">
        <v>300</v>
      </c>
      <c r="C6" s="104">
        <v>0</v>
      </c>
      <c r="D6" s="104">
        <v>-950</v>
      </c>
      <c r="F6" s="90" t="s">
        <v>3</v>
      </c>
      <c r="G6" s="159">
        <f>SUM(G4:G5)</f>
        <v>-44242</v>
      </c>
      <c r="H6" s="159">
        <f>SUM(H4:H5)</f>
        <v>-86400</v>
      </c>
      <c r="I6" s="157">
        <f>SUM(I4:I5)</f>
        <v>-51984</v>
      </c>
    </row>
    <row r="7" spans="1:9" ht="15.75" x14ac:dyDescent="0.25">
      <c r="A7" s="88" t="s">
        <v>134</v>
      </c>
      <c r="B7" s="93">
        <v>-44542</v>
      </c>
      <c r="C7" s="93">
        <v>-86400</v>
      </c>
      <c r="D7" s="93">
        <v>-51034</v>
      </c>
      <c r="F7" s="77"/>
      <c r="G7" s="87"/>
      <c r="H7" s="87"/>
      <c r="I7" s="86"/>
    </row>
    <row r="8" spans="1:9" ht="15.75" x14ac:dyDescent="0.25">
      <c r="A8" s="90" t="s">
        <v>3</v>
      </c>
      <c r="B8" s="159">
        <f>SUM(B6:B7)</f>
        <v>-44242</v>
      </c>
      <c r="C8" s="159">
        <f>SUM(C6:C7)</f>
        <v>-86400</v>
      </c>
      <c r="D8" s="157">
        <f>SUM(D6:D7)</f>
        <v>-51984</v>
      </c>
      <c r="F8" s="138" t="s">
        <v>1</v>
      </c>
      <c r="G8" s="89"/>
      <c r="H8" s="89"/>
      <c r="I8" s="104"/>
    </row>
    <row r="9" spans="1:9" ht="15.75" x14ac:dyDescent="0.25">
      <c r="A9" s="77"/>
      <c r="B9" s="87"/>
      <c r="C9" s="87"/>
      <c r="D9" s="86"/>
      <c r="F9" s="94" t="s">
        <v>44</v>
      </c>
      <c r="G9" s="89"/>
      <c r="H9" s="89"/>
      <c r="I9" s="104"/>
    </row>
    <row r="10" spans="1:9" ht="15.75" x14ac:dyDescent="0.25">
      <c r="A10" s="138" t="s">
        <v>1</v>
      </c>
      <c r="B10" s="89"/>
      <c r="C10" s="89"/>
      <c r="D10" s="104"/>
      <c r="F10" s="94" t="s">
        <v>131</v>
      </c>
      <c r="G10" s="104">
        <v>39272</v>
      </c>
      <c r="H10" s="104">
        <v>54000</v>
      </c>
      <c r="I10" s="104">
        <v>33974</v>
      </c>
    </row>
    <row r="11" spans="1:9" ht="4.5" customHeight="1" x14ac:dyDescent="0.25">
      <c r="A11" s="94" t="s">
        <v>44</v>
      </c>
      <c r="B11" s="89"/>
      <c r="C11" s="89"/>
      <c r="D11" s="104"/>
      <c r="F11" s="88" t="s">
        <v>132</v>
      </c>
      <c r="G11" s="93">
        <v>10939</v>
      </c>
      <c r="H11" s="93">
        <v>29000</v>
      </c>
      <c r="I11" s="93">
        <v>19524</v>
      </c>
    </row>
    <row r="12" spans="1:9" ht="15.75" x14ac:dyDescent="0.25">
      <c r="A12" s="94" t="s">
        <v>135</v>
      </c>
      <c r="B12" s="104">
        <v>39272</v>
      </c>
      <c r="C12" s="104">
        <v>54000</v>
      </c>
      <c r="D12" s="104">
        <v>33974</v>
      </c>
      <c r="F12" s="90" t="s">
        <v>4</v>
      </c>
      <c r="G12" s="96">
        <f>SUM(G9:G11)</f>
        <v>50211</v>
      </c>
      <c r="H12" s="96">
        <f>SUM(H9:H11)</f>
        <v>83000</v>
      </c>
      <c r="I12" s="157">
        <f>SUM(I10:I11)</f>
        <v>53498</v>
      </c>
    </row>
    <row r="13" spans="1:9" ht="15.75" x14ac:dyDescent="0.25">
      <c r="A13" s="88" t="s">
        <v>136</v>
      </c>
      <c r="B13" s="93">
        <v>10939</v>
      </c>
      <c r="C13" s="93">
        <v>29000</v>
      </c>
      <c r="D13" s="93">
        <v>19524</v>
      </c>
      <c r="E13" s="2"/>
      <c r="F13" s="75"/>
      <c r="G13" s="97"/>
      <c r="H13" s="97"/>
      <c r="I13" s="86"/>
    </row>
    <row r="14" spans="1:9" ht="15.75" x14ac:dyDescent="0.25">
      <c r="A14" s="90" t="s">
        <v>4</v>
      </c>
      <c r="B14" s="96">
        <f>SUM(B11:B13)</f>
        <v>50211</v>
      </c>
      <c r="C14" s="96">
        <f>SUM(C11:C13)</f>
        <v>83000</v>
      </c>
      <c r="D14" s="157">
        <f>SUM(D12:D13)</f>
        <v>53498</v>
      </c>
      <c r="F14" s="75" t="s">
        <v>5</v>
      </c>
      <c r="G14" s="86">
        <f>G6+G12</f>
        <v>5969</v>
      </c>
      <c r="H14" s="86">
        <f>H6+H12</f>
        <v>-3400</v>
      </c>
      <c r="I14" s="97">
        <f>I6+I12</f>
        <v>1514</v>
      </c>
    </row>
    <row r="15" spans="1:9" ht="15.75" x14ac:dyDescent="0.25">
      <c r="A15" s="75"/>
      <c r="B15" s="97"/>
      <c r="C15" s="97"/>
      <c r="D15" s="86"/>
      <c r="F15" s="138" t="s">
        <v>7</v>
      </c>
      <c r="G15" s="160"/>
      <c r="H15" s="160"/>
      <c r="I15" s="104"/>
    </row>
    <row r="16" spans="1:9" ht="15.75" x14ac:dyDescent="0.25">
      <c r="A16" s="75" t="s">
        <v>5</v>
      </c>
      <c r="B16" s="86">
        <f>B8+B14</f>
        <v>5969</v>
      </c>
      <c r="C16" s="86">
        <f>C8+C14</f>
        <v>-3400</v>
      </c>
      <c r="D16" s="97">
        <f>D8+D14</f>
        <v>1514</v>
      </c>
      <c r="F16" s="94" t="s">
        <v>133</v>
      </c>
      <c r="G16" s="104">
        <v>-888</v>
      </c>
      <c r="H16" s="104">
        <v>-500</v>
      </c>
      <c r="I16" s="104">
        <v>-323</v>
      </c>
    </row>
    <row r="17" spans="1:9" ht="15.75" x14ac:dyDescent="0.25">
      <c r="A17" s="138" t="s">
        <v>7</v>
      </c>
      <c r="B17" s="160"/>
      <c r="C17" s="160"/>
      <c r="D17" s="104"/>
      <c r="F17" s="88" t="s">
        <v>8</v>
      </c>
      <c r="G17" s="93">
        <v>0</v>
      </c>
      <c r="H17" s="93">
        <v>0</v>
      </c>
      <c r="I17" s="93">
        <v>0</v>
      </c>
    </row>
    <row r="18" spans="1:9" ht="14.25" customHeight="1" x14ac:dyDescent="0.25">
      <c r="A18" s="94" t="s">
        <v>137</v>
      </c>
      <c r="B18" s="104">
        <v>-888</v>
      </c>
      <c r="C18" s="104">
        <v>-500</v>
      </c>
      <c r="D18" s="104">
        <v>-323</v>
      </c>
      <c r="F18" s="90" t="s">
        <v>9</v>
      </c>
      <c r="G18" s="96">
        <f>SUM(G16:G17)</f>
        <v>-888</v>
      </c>
      <c r="H18" s="96">
        <f>SUM(H16:H17)</f>
        <v>-500</v>
      </c>
      <c r="I18" s="157">
        <f>SUM(I16:I17)</f>
        <v>-323</v>
      </c>
    </row>
    <row r="19" spans="1:9" ht="15.75" x14ac:dyDescent="0.25">
      <c r="A19" s="88" t="s">
        <v>8</v>
      </c>
      <c r="B19" s="93">
        <v>0</v>
      </c>
      <c r="C19" s="93">
        <v>0</v>
      </c>
      <c r="D19" s="93">
        <v>0</v>
      </c>
      <c r="F19" s="77"/>
      <c r="G19" s="97"/>
      <c r="H19" s="97"/>
      <c r="I19" s="86"/>
    </row>
    <row r="20" spans="1:9" ht="15.75" x14ac:dyDescent="0.25">
      <c r="A20" s="90" t="s">
        <v>9</v>
      </c>
      <c r="B20" s="96">
        <f>SUM(B18:B19)</f>
        <v>-888</v>
      </c>
      <c r="C20" s="96">
        <f>SUM(C18:C19)</f>
        <v>-500</v>
      </c>
      <c r="D20" s="157">
        <f>SUM(D18:D19)</f>
        <v>-323</v>
      </c>
      <c r="F20" s="98" t="s">
        <v>6</v>
      </c>
      <c r="G20" s="100">
        <f>G14+G18</f>
        <v>5081</v>
      </c>
      <c r="H20" s="100">
        <f t="shared" ref="H20" si="0">H14+H18</f>
        <v>-3900</v>
      </c>
      <c r="I20" s="99">
        <f>I14+I18</f>
        <v>1191</v>
      </c>
    </row>
    <row r="21" spans="1:9" ht="15.75" x14ac:dyDescent="0.25">
      <c r="A21" s="77"/>
      <c r="B21" s="97"/>
      <c r="C21" s="97"/>
      <c r="D21" s="86"/>
      <c r="F21" s="138" t="s">
        <v>2</v>
      </c>
      <c r="G21" s="160"/>
      <c r="H21" s="160"/>
      <c r="I21" s="104"/>
    </row>
    <row r="22" spans="1:9" ht="15.75" x14ac:dyDescent="0.25">
      <c r="A22" s="98" t="s">
        <v>6</v>
      </c>
      <c r="B22" s="100">
        <f>B16+B20</f>
        <v>5081</v>
      </c>
      <c r="C22" s="100">
        <f t="shared" ref="C22" si="1">C16+C20</f>
        <v>-3900</v>
      </c>
      <c r="D22" s="99">
        <f>D16+D20</f>
        <v>1191</v>
      </c>
      <c r="F22" s="75" t="s">
        <v>129</v>
      </c>
      <c r="G22" s="86">
        <v>-5577</v>
      </c>
      <c r="H22" s="86">
        <v>0</v>
      </c>
      <c r="I22" s="86">
        <v>-3662</v>
      </c>
    </row>
    <row r="23" spans="1:9" ht="18.75" customHeight="1" x14ac:dyDescent="0.25">
      <c r="A23" s="138" t="s">
        <v>2</v>
      </c>
      <c r="B23" s="160"/>
      <c r="C23" s="160"/>
      <c r="D23" s="104"/>
      <c r="F23" s="101" t="s">
        <v>40</v>
      </c>
      <c r="G23" s="92">
        <f>SUM(G22:G22)</f>
        <v>-5577</v>
      </c>
      <c r="H23" s="92">
        <v>0</v>
      </c>
      <c r="I23" s="91">
        <f>SUM(I22)</f>
        <v>-3662</v>
      </c>
    </row>
    <row r="24" spans="1:9" ht="15.75" x14ac:dyDescent="0.25">
      <c r="A24" s="75" t="s">
        <v>138</v>
      </c>
      <c r="B24" s="86">
        <v>-5577</v>
      </c>
      <c r="C24" s="86">
        <v>0</v>
      </c>
      <c r="D24" s="86">
        <v>-3662</v>
      </c>
      <c r="F24" s="102"/>
      <c r="G24" s="161"/>
      <c r="H24" s="161"/>
      <c r="I24" s="89"/>
    </row>
    <row r="25" spans="1:9" ht="15.75" x14ac:dyDescent="0.25">
      <c r="A25" s="101" t="s">
        <v>40</v>
      </c>
      <c r="B25" s="92">
        <f>SUM(B24:B24)</f>
        <v>-5577</v>
      </c>
      <c r="C25" s="92">
        <v>0</v>
      </c>
      <c r="D25" s="91">
        <f>SUM(D24)</f>
        <v>-3662</v>
      </c>
      <c r="F25" s="103" t="s">
        <v>130</v>
      </c>
      <c r="G25" s="93">
        <v>496</v>
      </c>
      <c r="H25" s="93">
        <v>3900</v>
      </c>
      <c r="I25" s="93">
        <v>2471</v>
      </c>
    </row>
    <row r="26" spans="1:9" ht="15.75" x14ac:dyDescent="0.25">
      <c r="A26" s="102"/>
      <c r="B26" s="161"/>
      <c r="C26" s="161"/>
      <c r="D26" s="89"/>
      <c r="F26" s="90" t="s">
        <v>41</v>
      </c>
      <c r="G26" s="159">
        <f>SUM(G25:G25)</f>
        <v>496</v>
      </c>
      <c r="H26" s="159">
        <f>SUM(H25:H25)</f>
        <v>3900</v>
      </c>
      <c r="I26" s="157">
        <f>SUM(I25:I25)</f>
        <v>2471</v>
      </c>
    </row>
    <row r="27" spans="1:9" ht="15.75" x14ac:dyDescent="0.25">
      <c r="A27" s="103" t="s">
        <v>128</v>
      </c>
      <c r="B27" s="93">
        <v>496</v>
      </c>
      <c r="C27" s="93">
        <v>3900</v>
      </c>
      <c r="D27" s="93">
        <v>2471</v>
      </c>
      <c r="F27" s="75"/>
      <c r="G27" s="97"/>
      <c r="H27" s="97"/>
      <c r="I27" s="104"/>
    </row>
    <row r="28" spans="1:9" ht="15.75" x14ac:dyDescent="0.25">
      <c r="A28" s="90" t="s">
        <v>41</v>
      </c>
      <c r="B28" s="159">
        <f>SUM(B27:B27)</f>
        <v>496</v>
      </c>
      <c r="C28" s="159">
        <f>SUM(C27:C27)</f>
        <v>3900</v>
      </c>
      <c r="D28" s="157">
        <f>SUM(D27:D27)</f>
        <v>2471</v>
      </c>
      <c r="F28" s="75"/>
      <c r="G28" s="97"/>
      <c r="H28" s="97"/>
      <c r="I28" s="104"/>
    </row>
    <row r="29" spans="1:9" ht="9" customHeight="1" x14ac:dyDescent="0.25">
      <c r="A29" s="75"/>
      <c r="B29" s="97"/>
      <c r="C29" s="97"/>
      <c r="D29" s="104"/>
      <c r="F29" s="105" t="s">
        <v>46</v>
      </c>
      <c r="G29" s="107">
        <f>G20+G23+G26</f>
        <v>0</v>
      </c>
      <c r="H29" s="107">
        <f>H20+H23+H26</f>
        <v>0</v>
      </c>
      <c r="I29" s="106">
        <f>I20+I23+I26</f>
        <v>0</v>
      </c>
    </row>
    <row r="30" spans="1:9" ht="9" customHeight="1" x14ac:dyDescent="0.25">
      <c r="A30" s="75"/>
      <c r="B30" s="97"/>
      <c r="C30" s="97"/>
      <c r="D30" s="104"/>
    </row>
    <row r="31" spans="1:9" ht="15.75" x14ac:dyDescent="0.25">
      <c r="A31" s="105" t="s">
        <v>46</v>
      </c>
      <c r="B31" s="107">
        <f>B22+B25+B28</f>
        <v>0</v>
      </c>
      <c r="C31" s="107">
        <f>C22+C25+C28</f>
        <v>0</v>
      </c>
      <c r="D31" s="106">
        <f>D22+D25+D28</f>
        <v>0</v>
      </c>
    </row>
    <row r="32" spans="1:9" hidden="1" x14ac:dyDescent="0.2">
      <c r="A32" s="1" t="s">
        <v>10</v>
      </c>
      <c r="B32" s="48"/>
      <c r="C32" s="48"/>
      <c r="D32" s="48"/>
    </row>
    <row r="33" spans="1:6" x14ac:dyDescent="0.2">
      <c r="A33" s="1"/>
      <c r="B33" s="49"/>
      <c r="C33" s="49"/>
      <c r="D33" s="49"/>
      <c r="F33" s="2"/>
    </row>
    <row r="34" spans="1:6" ht="12.75" customHeight="1" x14ac:dyDescent="0.2">
      <c r="A34" s="35"/>
      <c r="B34" s="31"/>
      <c r="C34" s="31"/>
      <c r="D34" s="31"/>
    </row>
    <row r="35" spans="1:6" x14ac:dyDescent="0.2">
      <c r="A35" s="36"/>
    </row>
    <row r="37" spans="1:6" x14ac:dyDescent="0.2">
      <c r="A37" s="5"/>
    </row>
    <row r="38" spans="1:6" ht="12" customHeight="1" x14ac:dyDescent="0.2">
      <c r="A38" s="4"/>
    </row>
    <row r="39" spans="1:6" x14ac:dyDescent="0.2">
      <c r="A39" s="4"/>
    </row>
    <row r="40" spans="1:6" x14ac:dyDescent="0.2">
      <c r="A40" s="4"/>
    </row>
    <row r="41" spans="1:6" ht="21" customHeight="1" x14ac:dyDescent="0.2">
      <c r="A41" s="4"/>
    </row>
    <row r="42" spans="1:6" x14ac:dyDescent="0.2">
      <c r="A42" s="4"/>
    </row>
    <row r="43" spans="1:6" x14ac:dyDescent="0.2">
      <c r="A43" s="4"/>
    </row>
    <row r="44" spans="1:6" ht="21" customHeight="1" x14ac:dyDescent="0.2">
      <c r="A44" s="4"/>
    </row>
    <row r="45" spans="1:6" x14ac:dyDescent="0.2">
      <c r="A45" s="4"/>
    </row>
    <row r="46" spans="1:6" x14ac:dyDescent="0.2">
      <c r="A46" s="4"/>
    </row>
    <row r="47" spans="1:6" x14ac:dyDescent="0.2">
      <c r="A47" s="3"/>
      <c r="B47" s="6"/>
      <c r="C47" s="6"/>
      <c r="D47" s="6"/>
    </row>
    <row r="48" spans="1:6" ht="17.25" customHeight="1" x14ac:dyDescent="0.2"/>
  </sheetData>
  <mergeCells count="2">
    <mergeCell ref="A1:D1"/>
    <mergeCell ref="A2:D2"/>
  </mergeCells>
  <phoneticPr fontId="0" type="noConversion"/>
  <pageMargins left="0.89583333333333337" right="0.7" top="0.78740157499999996" bottom="0.78740157499999996" header="0.3" footer="0.3"/>
  <pageSetup paperSize="9" orientation="portrait" r:id="rId1"/>
  <headerFooter>
    <oddFooter>&amp;LHeskestad menighetsråd&amp;C&amp;P&amp;RÅrsregnskap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8"/>
  <sheetViews>
    <sheetView showGridLines="0" view="pageLayout" zoomScale="115" zoomScaleNormal="85" zoomScalePageLayoutView="115" workbookViewId="0">
      <selection activeCell="F43" sqref="F43"/>
    </sheetView>
  </sheetViews>
  <sheetFormatPr baseColWidth="10" defaultRowHeight="12.75" x14ac:dyDescent="0.2"/>
  <cols>
    <col min="1" max="1" width="4" style="68" customWidth="1"/>
    <col min="2" max="2" width="3" style="68" customWidth="1"/>
    <col min="3" max="3" width="37.7109375" style="68" customWidth="1"/>
    <col min="4" max="4" width="10.28515625" style="68" customWidth="1"/>
    <col min="5" max="5" width="13.5703125" style="68" customWidth="1"/>
    <col min="6" max="6" width="14.140625" style="68" customWidth="1"/>
    <col min="7" max="7" width="11.42578125" hidden="1" customWidth="1"/>
    <col min="9" max="9" width="22.5703125" bestFit="1" customWidth="1"/>
    <col min="10" max="11" width="13.85546875" bestFit="1" customWidth="1"/>
  </cols>
  <sheetData>
    <row r="1" spans="1:10" ht="33" customHeight="1" x14ac:dyDescent="0.4">
      <c r="A1" s="177" t="s">
        <v>63</v>
      </c>
      <c r="B1" s="177"/>
      <c r="C1" s="177"/>
      <c r="D1" s="177"/>
      <c r="E1" s="177"/>
      <c r="F1" s="177"/>
      <c r="G1" s="177"/>
    </row>
    <row r="2" spans="1:10" ht="42" customHeight="1" x14ac:dyDescent="0.5">
      <c r="A2" s="179" t="s">
        <v>107</v>
      </c>
      <c r="B2" s="179"/>
      <c r="C2" s="179"/>
      <c r="D2" s="179"/>
      <c r="E2" s="179"/>
      <c r="F2" s="179"/>
      <c r="G2" s="179"/>
    </row>
    <row r="3" spans="1:10" ht="15" customHeight="1" x14ac:dyDescent="0.5">
      <c r="A3" s="108"/>
      <c r="B3" s="108"/>
      <c r="C3" s="108"/>
      <c r="D3" s="108"/>
      <c r="E3" s="108"/>
      <c r="F3" s="108"/>
      <c r="G3" s="108"/>
    </row>
    <row r="4" spans="1:10" ht="31.5" x14ac:dyDescent="0.25">
      <c r="A4" s="72"/>
      <c r="B4" s="72"/>
      <c r="C4" s="72"/>
      <c r="D4" s="72"/>
      <c r="E4" s="73" t="s">
        <v>84</v>
      </c>
      <c r="F4" s="73" t="s">
        <v>105</v>
      </c>
      <c r="H4" s="30"/>
      <c r="I4" s="31"/>
      <c r="J4" s="31"/>
    </row>
    <row r="5" spans="1:10" ht="15.75" x14ac:dyDescent="0.25">
      <c r="A5" s="74" t="s">
        <v>11</v>
      </c>
      <c r="B5" s="75"/>
      <c r="C5" s="75"/>
      <c r="D5" s="75"/>
      <c r="E5" s="76"/>
      <c r="F5" s="76"/>
    </row>
    <row r="6" spans="1:10" ht="15.75" x14ac:dyDescent="0.25">
      <c r="A6" s="75"/>
      <c r="B6" s="77" t="s">
        <v>12</v>
      </c>
      <c r="C6" s="75"/>
      <c r="D6" s="75"/>
      <c r="E6" s="78"/>
      <c r="F6" s="79"/>
      <c r="I6" s="38"/>
      <c r="J6" s="38"/>
    </row>
    <row r="7" spans="1:10" ht="15.75" x14ac:dyDescent="0.25">
      <c r="A7" s="75"/>
      <c r="B7" s="75"/>
      <c r="C7" s="75" t="s">
        <v>13</v>
      </c>
      <c r="D7" s="75"/>
      <c r="E7" s="162">
        <v>0</v>
      </c>
      <c r="F7" s="162">
        <v>0</v>
      </c>
      <c r="H7" s="171"/>
      <c r="I7" s="38"/>
      <c r="J7" s="38"/>
    </row>
    <row r="8" spans="1:10" ht="15.75" x14ac:dyDescent="0.25">
      <c r="A8" s="75"/>
      <c r="B8" s="75"/>
      <c r="C8" s="75" t="s">
        <v>14</v>
      </c>
      <c r="D8" s="75"/>
      <c r="E8" s="162">
        <v>0</v>
      </c>
      <c r="F8" s="162">
        <v>0</v>
      </c>
      <c r="G8" s="31"/>
    </row>
    <row r="9" spans="1:10" ht="14.25" customHeight="1" x14ac:dyDescent="0.25">
      <c r="A9" s="75"/>
      <c r="B9" s="75"/>
      <c r="C9" s="75" t="s">
        <v>15</v>
      </c>
      <c r="D9" s="75"/>
      <c r="E9" s="162">
        <v>94923</v>
      </c>
      <c r="F9" s="162">
        <v>93732</v>
      </c>
    </row>
    <row r="10" spans="1:10" ht="16.5" customHeight="1" x14ac:dyDescent="0.25">
      <c r="A10" s="75"/>
      <c r="B10" s="75"/>
      <c r="C10" s="81" t="s">
        <v>47</v>
      </c>
      <c r="D10" s="81"/>
      <c r="E10" s="163">
        <f>SUM(E7:E9)</f>
        <v>94923</v>
      </c>
      <c r="F10" s="164">
        <f>SUM(F7:F9)</f>
        <v>93732</v>
      </c>
      <c r="G10" s="45"/>
    </row>
    <row r="11" spans="1:10" ht="15.75" x14ac:dyDescent="0.25">
      <c r="A11" s="75"/>
      <c r="B11" s="75"/>
      <c r="C11" s="75"/>
      <c r="D11" s="75"/>
      <c r="E11" s="162"/>
      <c r="F11" s="165"/>
    </row>
    <row r="12" spans="1:10" ht="15.75" x14ac:dyDescent="0.25">
      <c r="A12" s="75"/>
      <c r="B12" s="75"/>
      <c r="C12" s="75"/>
      <c r="D12" s="75"/>
      <c r="E12" s="162"/>
      <c r="F12" s="162"/>
    </row>
    <row r="13" spans="1:10" ht="15.75" x14ac:dyDescent="0.25">
      <c r="A13" s="75"/>
      <c r="B13" s="77" t="s">
        <v>16</v>
      </c>
      <c r="C13" s="75"/>
      <c r="D13" s="75"/>
      <c r="E13" s="162"/>
      <c r="F13" s="166"/>
    </row>
    <row r="14" spans="1:10" ht="15.75" x14ac:dyDescent="0.25">
      <c r="A14" s="77" t="s">
        <v>44</v>
      </c>
      <c r="B14" s="75"/>
      <c r="C14" s="83" t="s">
        <v>17</v>
      </c>
      <c r="D14" s="83"/>
      <c r="E14" s="167">
        <v>-94923</v>
      </c>
      <c r="F14" s="167">
        <f>-93278-454</f>
        <v>-93732</v>
      </c>
    </row>
    <row r="15" spans="1:10" ht="15.75" x14ac:dyDescent="0.25">
      <c r="A15" s="77"/>
      <c r="B15" s="75"/>
      <c r="C15" s="75" t="s">
        <v>44</v>
      </c>
      <c r="D15" s="75"/>
      <c r="E15" s="162"/>
      <c r="F15" s="162"/>
    </row>
    <row r="16" spans="1:10" ht="15.75" x14ac:dyDescent="0.25">
      <c r="A16" s="180" t="s">
        <v>18</v>
      </c>
      <c r="B16" s="180"/>
      <c r="C16" s="75"/>
      <c r="D16" s="75"/>
      <c r="E16" s="162"/>
      <c r="F16" s="162"/>
    </row>
    <row r="17" spans="1:10" ht="15.75" x14ac:dyDescent="0.25">
      <c r="A17" s="75"/>
      <c r="B17" s="77" t="s">
        <v>19</v>
      </c>
      <c r="C17" s="77"/>
      <c r="D17" s="75"/>
      <c r="E17" s="162"/>
      <c r="F17" s="162"/>
    </row>
    <row r="18" spans="1:10" ht="15.75" x14ac:dyDescent="0.25">
      <c r="A18" s="74"/>
      <c r="B18" s="75"/>
      <c r="C18" s="83" t="s">
        <v>20</v>
      </c>
      <c r="D18" s="83"/>
      <c r="E18" s="167">
        <v>0</v>
      </c>
      <c r="F18" s="167"/>
      <c r="I18" s="38"/>
    </row>
    <row r="19" spans="1:10" ht="15.75" x14ac:dyDescent="0.25">
      <c r="A19" s="77"/>
      <c r="B19" s="75"/>
      <c r="C19" s="75"/>
      <c r="D19" s="75"/>
      <c r="E19" s="162"/>
      <c r="F19" s="165"/>
      <c r="I19" s="38"/>
    </row>
    <row r="20" spans="1:10" ht="15.75" x14ac:dyDescent="0.25">
      <c r="A20" s="84" t="s">
        <v>21</v>
      </c>
      <c r="B20" s="81"/>
      <c r="C20" s="81"/>
      <c r="D20" s="81"/>
      <c r="E20" s="164">
        <f>SUM(E18+E14)</f>
        <v>-94923</v>
      </c>
      <c r="F20" s="164">
        <f>SUM(F18+F14)</f>
        <v>-93732</v>
      </c>
      <c r="I20" s="38"/>
    </row>
    <row r="21" spans="1:10" x14ac:dyDescent="0.2">
      <c r="A21" s="70"/>
      <c r="J21" s="38"/>
    </row>
    <row r="24" spans="1:10" x14ac:dyDescent="0.2">
      <c r="D24" s="71"/>
    </row>
    <row r="38" ht="19.5" customHeight="1" x14ac:dyDescent="0.2"/>
  </sheetData>
  <mergeCells count="3">
    <mergeCell ref="A1:G1"/>
    <mergeCell ref="A2:G2"/>
    <mergeCell ref="A16:B16"/>
  </mergeCells>
  <phoneticPr fontId="0" type="noConversion"/>
  <pageMargins left="0.7" right="0.7" top="0.78740157499999996" bottom="0.78740157499999996" header="0.3" footer="0.3"/>
  <pageSetup paperSize="9" orientation="portrait" r:id="rId1"/>
  <headerFooter>
    <oddFooter>&amp;LHeskestad menighetsråd&amp;C&amp;P&amp;RÅrsregnskap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0"/>
  <sheetViews>
    <sheetView view="pageLayout" zoomScaleNormal="100" workbookViewId="0">
      <selection activeCell="H34" sqref="H34"/>
    </sheetView>
  </sheetViews>
  <sheetFormatPr baseColWidth="10" defaultRowHeight="12.75" x14ac:dyDescent="0.2"/>
  <cols>
    <col min="1" max="1" width="31.28515625" style="13" customWidth="1"/>
    <col min="2" max="2" width="11.42578125" style="13"/>
    <col min="3" max="3" width="12.85546875" style="13" customWidth="1"/>
    <col min="4" max="4" width="13.42578125" style="13" bestFit="1" customWidth="1"/>
    <col min="5" max="5" width="14.7109375" style="13" bestFit="1" customWidth="1"/>
    <col min="6" max="16384" width="11.42578125" style="13"/>
  </cols>
  <sheetData>
    <row r="1" spans="1:7" ht="23.25" x14ac:dyDescent="0.35">
      <c r="A1" s="10" t="s">
        <v>63</v>
      </c>
      <c r="B1" s="11"/>
      <c r="C1" s="11"/>
      <c r="D1" s="11"/>
      <c r="E1" s="11" t="s">
        <v>22</v>
      </c>
      <c r="F1" s="29"/>
      <c r="G1" s="12"/>
    </row>
    <row r="2" spans="1:7" ht="11.25" customHeight="1" x14ac:dyDescent="0.35">
      <c r="A2" s="10"/>
      <c r="B2" s="11"/>
      <c r="C2" s="11"/>
      <c r="D2" s="11"/>
      <c r="E2" s="11"/>
      <c r="F2" s="12"/>
      <c r="G2" s="12"/>
    </row>
    <row r="3" spans="1:7" ht="23.25" x14ac:dyDescent="0.35">
      <c r="A3" s="10"/>
      <c r="B3" s="11"/>
      <c r="C3" s="11"/>
      <c r="D3" s="11"/>
      <c r="E3" s="11"/>
      <c r="F3" s="12"/>
      <c r="G3" s="12"/>
    </row>
    <row r="4" spans="1:7" ht="23.25" x14ac:dyDescent="0.35">
      <c r="A4" s="10"/>
      <c r="B4" s="11"/>
      <c r="C4" s="11"/>
      <c r="D4" s="11"/>
      <c r="E4" s="11"/>
      <c r="F4" s="12"/>
      <c r="G4" s="12"/>
    </row>
    <row r="5" spans="1:7" ht="23.25" x14ac:dyDescent="0.35">
      <c r="A5" s="10"/>
      <c r="B5" s="11"/>
      <c r="C5" s="11"/>
      <c r="D5" s="11"/>
      <c r="E5" s="11"/>
      <c r="F5" s="12"/>
      <c r="G5" s="12"/>
    </row>
    <row r="6" spans="1:7" ht="23.25" x14ac:dyDescent="0.35">
      <c r="A6" s="10"/>
      <c r="B6" s="11"/>
      <c r="C6" s="11"/>
      <c r="D6" s="11"/>
      <c r="E6" s="11"/>
      <c r="F6" s="12"/>
      <c r="G6" s="12"/>
    </row>
    <row r="7" spans="1:7" ht="23.25" x14ac:dyDescent="0.35">
      <c r="A7" s="10"/>
      <c r="B7" s="11"/>
      <c r="C7" s="11"/>
      <c r="D7" s="11"/>
      <c r="E7" s="11"/>
      <c r="F7" s="12"/>
      <c r="G7" s="12"/>
    </row>
    <row r="8" spans="1:7" ht="0.75" customHeight="1" x14ac:dyDescent="0.3">
      <c r="A8" s="14"/>
      <c r="B8" s="15"/>
    </row>
    <row r="9" spans="1:7" ht="35.25" customHeight="1" x14ac:dyDescent="0.3">
      <c r="A9" s="14" t="s">
        <v>23</v>
      </c>
    </row>
    <row r="10" spans="1:7" ht="18.75" customHeight="1" x14ac:dyDescent="0.2">
      <c r="A10" s="182" t="s">
        <v>24</v>
      </c>
      <c r="B10" s="182"/>
      <c r="C10" s="40">
        <v>44196</v>
      </c>
      <c r="D10" s="41">
        <v>44561</v>
      </c>
      <c r="E10" s="42" t="s">
        <v>25</v>
      </c>
    </row>
    <row r="11" spans="1:7" ht="15.75" customHeight="1" x14ac:dyDescent="0.25">
      <c r="A11" s="183" t="s">
        <v>26</v>
      </c>
      <c r="B11" s="183"/>
      <c r="C11" s="55">
        <f>Balanse!E10</f>
        <v>94923</v>
      </c>
      <c r="D11" s="56">
        <f>Balanse!F10</f>
        <v>93732</v>
      </c>
      <c r="E11" s="16">
        <f>D11-C11</f>
        <v>-1191</v>
      </c>
      <c r="F11" s="37" t="s">
        <v>44</v>
      </c>
    </row>
    <row r="12" spans="1:7" ht="15.75" customHeight="1" x14ac:dyDescent="0.25">
      <c r="A12" s="183" t="s">
        <v>27</v>
      </c>
      <c r="B12" s="183"/>
      <c r="C12" s="55">
        <f>Balanse!E18</f>
        <v>0</v>
      </c>
      <c r="D12" s="56">
        <f>Balanse!F18</f>
        <v>0</v>
      </c>
      <c r="E12" s="16">
        <f>D12-C12</f>
        <v>0</v>
      </c>
    </row>
    <row r="13" spans="1:7" ht="15.75" customHeight="1" x14ac:dyDescent="0.2">
      <c r="A13" s="181" t="s">
        <v>28</v>
      </c>
      <c r="B13" s="181"/>
      <c r="C13" s="57">
        <f>+C11-C12</f>
        <v>94923</v>
      </c>
      <c r="D13" s="57">
        <f>+D11+D12</f>
        <v>93732</v>
      </c>
      <c r="E13" s="58">
        <f>SUM(E11:E12)</f>
        <v>-1191</v>
      </c>
    </row>
    <row r="14" spans="1:7" ht="15.75" x14ac:dyDescent="0.25">
      <c r="A14" s="59"/>
      <c r="B14" s="53"/>
      <c r="C14" s="53"/>
      <c r="D14" s="53"/>
      <c r="E14" s="53"/>
    </row>
    <row r="15" spans="1:7" ht="18.75" x14ac:dyDescent="0.3">
      <c r="A15" s="43" t="s">
        <v>118</v>
      </c>
      <c r="B15" s="60"/>
      <c r="C15" s="60"/>
      <c r="D15" s="44" t="s">
        <v>29</v>
      </c>
      <c r="E15" s="44" t="s">
        <v>30</v>
      </c>
    </row>
    <row r="16" spans="1:7" ht="15.75" x14ac:dyDescent="0.25">
      <c r="A16" s="54" t="s">
        <v>31</v>
      </c>
      <c r="B16" s="19"/>
      <c r="C16" s="19"/>
      <c r="D16" s="20"/>
      <c r="E16" s="20"/>
    </row>
    <row r="17" spans="1:6" ht="15.75" customHeight="1" x14ac:dyDescent="0.25">
      <c r="A17" s="184" t="s">
        <v>32</v>
      </c>
      <c r="B17" s="184"/>
      <c r="C17" s="53"/>
      <c r="D17" s="61">
        <f>Drift!D8</f>
        <v>-51984</v>
      </c>
      <c r="E17" s="16" t="s">
        <v>44</v>
      </c>
    </row>
    <row r="18" spans="1:6" ht="15.75" customHeight="1" x14ac:dyDescent="0.25">
      <c r="A18" s="184" t="s">
        <v>33</v>
      </c>
      <c r="B18" s="184"/>
      <c r="C18" s="53"/>
      <c r="D18" s="61">
        <f>Drift!D14</f>
        <v>53498</v>
      </c>
      <c r="E18" s="16" t="s">
        <v>44</v>
      </c>
      <c r="F18" s="37" t="s">
        <v>44</v>
      </c>
    </row>
    <row r="19" spans="1:6" ht="15.75" customHeight="1" x14ac:dyDescent="0.25">
      <c r="A19" s="184" t="s">
        <v>34</v>
      </c>
      <c r="B19" s="184"/>
      <c r="C19" s="53"/>
      <c r="D19" s="61">
        <f>Drift!D20</f>
        <v>-323</v>
      </c>
      <c r="E19" s="16" t="s">
        <v>44</v>
      </c>
    </row>
    <row r="20" spans="1:6" ht="15.75" customHeight="1" x14ac:dyDescent="0.2">
      <c r="A20" s="184" t="s">
        <v>35</v>
      </c>
      <c r="B20" s="184"/>
      <c r="C20" s="185"/>
      <c r="D20" s="61">
        <v>0</v>
      </c>
      <c r="E20" s="16"/>
    </row>
    <row r="21" spans="1:6" ht="15.75" customHeight="1" x14ac:dyDescent="0.25">
      <c r="A21" s="181" t="s">
        <v>36</v>
      </c>
      <c r="B21" s="181"/>
      <c r="C21" s="53"/>
      <c r="D21" s="62">
        <f>D17+D18+D19+C20</f>
        <v>1191</v>
      </c>
      <c r="E21" s="56">
        <f>SUM(D21:D21)</f>
        <v>1191</v>
      </c>
    </row>
    <row r="22" spans="1:6" ht="15.75" x14ac:dyDescent="0.25">
      <c r="A22" s="59"/>
      <c r="B22" s="53"/>
      <c r="C22" s="53"/>
      <c r="D22" s="52"/>
      <c r="E22" s="53"/>
    </row>
    <row r="23" spans="1:6" ht="15.75" x14ac:dyDescent="0.25">
      <c r="A23" s="54"/>
      <c r="B23" s="21"/>
      <c r="C23" s="21"/>
      <c r="D23" s="16"/>
      <c r="E23" s="22"/>
    </row>
    <row r="24" spans="1:6" ht="15.75" customHeight="1" x14ac:dyDescent="0.2">
      <c r="A24" s="181" t="s">
        <v>37</v>
      </c>
      <c r="B24" s="181"/>
      <c r="C24" s="17"/>
      <c r="D24" s="23"/>
      <c r="E24" s="63">
        <f>E21</f>
        <v>1191</v>
      </c>
    </row>
    <row r="25" spans="1:6" ht="15.75" customHeight="1" x14ac:dyDescent="0.2">
      <c r="A25" s="181" t="s">
        <v>38</v>
      </c>
      <c r="B25" s="181"/>
      <c r="C25" s="17"/>
      <c r="D25" s="16"/>
      <c r="E25" s="64">
        <f>+E13</f>
        <v>-1191</v>
      </c>
    </row>
    <row r="26" spans="1:6" ht="15.75" customHeight="1" x14ac:dyDescent="0.2">
      <c r="A26" s="181"/>
      <c r="B26" s="181"/>
      <c r="C26" s="17"/>
      <c r="D26" s="16"/>
      <c r="E26" s="65">
        <f>+E24+E25</f>
        <v>0</v>
      </c>
    </row>
    <row r="27" spans="1:6" ht="8.25" customHeight="1" x14ac:dyDescent="0.35">
      <c r="A27" s="18"/>
      <c r="D27" s="24"/>
      <c r="E27" s="16"/>
    </row>
    <row r="28" spans="1:6" ht="7.5" customHeight="1" x14ac:dyDescent="0.35">
      <c r="A28" s="18"/>
    </row>
    <row r="29" spans="1:6" x14ac:dyDescent="0.2">
      <c r="A29" s="27"/>
    </row>
    <row r="30" spans="1:6" x14ac:dyDescent="0.2">
      <c r="A30" s="27"/>
    </row>
  </sheetData>
  <mergeCells count="12">
    <mergeCell ref="A26:B26"/>
    <mergeCell ref="A10:B10"/>
    <mergeCell ref="A11:B11"/>
    <mergeCell ref="A12:B12"/>
    <mergeCell ref="A13:B13"/>
    <mergeCell ref="A17:B17"/>
    <mergeCell ref="A18:B18"/>
    <mergeCell ref="A19:B19"/>
    <mergeCell ref="A20:C20"/>
    <mergeCell ref="A21:B21"/>
    <mergeCell ref="A24:B24"/>
    <mergeCell ref="A25:B25"/>
  </mergeCells>
  <phoneticPr fontId="0" type="noConversion"/>
  <pageMargins left="0.7" right="0.7" top="0.78740157499999996" bottom="0.78740157499999996" header="0.3" footer="0.3"/>
  <pageSetup paperSize="9" orientation="portrait" r:id="rId1"/>
  <headerFooter>
    <oddFooter>&amp;LHeskestad menighetsråd&amp;C&amp;P&amp;RÅrsregnskap 2021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85"/>
  <sheetViews>
    <sheetView showGridLines="0" tabSelected="1" view="pageLayout" zoomScaleNormal="100" workbookViewId="0">
      <selection activeCell="A10" sqref="A10"/>
    </sheetView>
  </sheetViews>
  <sheetFormatPr baseColWidth="10" defaultRowHeight="12.75" x14ac:dyDescent="0.2"/>
  <cols>
    <col min="1" max="1" width="36.7109375" bestFit="1" customWidth="1"/>
    <col min="2" max="2" width="15.5703125" bestFit="1" customWidth="1"/>
    <col min="3" max="3" width="13" style="7" bestFit="1" customWidth="1"/>
    <col min="4" max="4" width="15.5703125" bestFit="1" customWidth="1"/>
  </cols>
  <sheetData>
    <row r="1" spans="1:5" ht="18.75" x14ac:dyDescent="0.3">
      <c r="A1" s="155" t="s">
        <v>39</v>
      </c>
      <c r="B1" s="153"/>
      <c r="C1" s="154"/>
      <c r="D1" s="154"/>
    </row>
    <row r="2" spans="1:5" x14ac:dyDescent="0.2">
      <c r="A2" s="68"/>
      <c r="B2" s="68"/>
      <c r="C2" s="69"/>
      <c r="D2" s="68"/>
    </row>
    <row r="3" spans="1:5" ht="31.5" x14ac:dyDescent="0.25">
      <c r="A3" s="147" t="s">
        <v>45</v>
      </c>
      <c r="B3" s="172" t="s">
        <v>83</v>
      </c>
      <c r="C3" s="148" t="s">
        <v>109</v>
      </c>
      <c r="D3" s="148" t="s">
        <v>108</v>
      </c>
    </row>
    <row r="4" spans="1:5" ht="15.75" x14ac:dyDescent="0.25">
      <c r="A4" s="94" t="s">
        <v>100</v>
      </c>
      <c r="B4" s="150">
        <v>-39028</v>
      </c>
      <c r="C4" s="150">
        <f>D4-B4</f>
        <v>-1290.5</v>
      </c>
      <c r="D4" s="149">
        <v>-40318.5</v>
      </c>
      <c r="E4" s="31"/>
    </row>
    <row r="5" spans="1:5" ht="15.75" x14ac:dyDescent="0.25">
      <c r="A5" s="94" t="s">
        <v>101</v>
      </c>
      <c r="B5" s="150">
        <v>-26315</v>
      </c>
      <c r="C5" s="150">
        <f t="shared" ref="C5:C7" si="0">D5-B5</f>
        <v>-0.49000000000160071</v>
      </c>
      <c r="D5" s="149">
        <v>-26315.49</v>
      </c>
      <c r="E5" s="31"/>
    </row>
    <row r="6" spans="1:5" ht="15.75" x14ac:dyDescent="0.25">
      <c r="A6" s="94" t="s">
        <v>102</v>
      </c>
      <c r="B6" s="150">
        <v>-20467</v>
      </c>
      <c r="C6" s="150">
        <f t="shared" si="0"/>
        <v>3663.4799999999996</v>
      </c>
      <c r="D6" s="149">
        <v>-16803.52</v>
      </c>
      <c r="E6" s="31"/>
    </row>
    <row r="7" spans="1:5" ht="15.75" x14ac:dyDescent="0.25">
      <c r="A7" s="94" t="s">
        <v>69</v>
      </c>
      <c r="B7" s="150">
        <v>-9114</v>
      </c>
      <c r="C7" s="150">
        <f t="shared" si="0"/>
        <v>-1180</v>
      </c>
      <c r="D7" s="149">
        <v>-10294</v>
      </c>
      <c r="E7" s="31"/>
    </row>
    <row r="8" spans="1:5" ht="15.75" x14ac:dyDescent="0.25">
      <c r="A8" s="138" t="s">
        <v>77</v>
      </c>
      <c r="B8" s="152">
        <f>SUM(B4:B7)</f>
        <v>-94924</v>
      </c>
      <c r="C8" s="151">
        <f>SUM(C4:C7)</f>
        <v>1192.489999999998</v>
      </c>
      <c r="D8" s="151">
        <f>SUM(D4:D7)</f>
        <v>-93731.510000000009</v>
      </c>
    </row>
    <row r="11" spans="1:5" ht="15" x14ac:dyDescent="0.25">
      <c r="A11" s="34"/>
      <c r="B11" s="34"/>
    </row>
    <row r="23" spans="1:4" s="8" customFormat="1" x14ac:dyDescent="0.2">
      <c r="A23"/>
      <c r="B23"/>
      <c r="C23" s="7"/>
      <c r="D23"/>
    </row>
    <row r="35" spans="1:4" x14ac:dyDescent="0.2">
      <c r="A35" s="31"/>
    </row>
    <row r="38" spans="1:4" x14ac:dyDescent="0.2">
      <c r="A38" s="8"/>
      <c r="B38" s="8"/>
      <c r="C38" s="8"/>
      <c r="D38" s="8"/>
    </row>
    <row r="56" spans="1:4" s="8" customFormat="1" x14ac:dyDescent="0.2">
      <c r="A56"/>
      <c r="B56"/>
      <c r="C56" s="7"/>
      <c r="D56"/>
    </row>
    <row r="67" spans="1:4" s="8" customFormat="1" x14ac:dyDescent="0.2">
      <c r="A67"/>
      <c r="B67"/>
      <c r="C67" s="7"/>
      <c r="D67"/>
    </row>
    <row r="68" spans="1:4" s="9" customFormat="1" ht="15.75" x14ac:dyDescent="0.25">
      <c r="A68"/>
      <c r="B68"/>
      <c r="C68" s="7"/>
      <c r="D68"/>
    </row>
    <row r="69" spans="1:4" s="8" customFormat="1" ht="3" customHeight="1" x14ac:dyDescent="0.2">
      <c r="A69"/>
      <c r="B69"/>
      <c r="C69" s="7"/>
      <c r="D69"/>
    </row>
    <row r="70" spans="1:4" s="25" customFormat="1" ht="15.75" x14ac:dyDescent="0.25">
      <c r="A70"/>
      <c r="B70"/>
      <c r="C70" s="7"/>
      <c r="D70"/>
    </row>
    <row r="71" spans="1:4" x14ac:dyDescent="0.2">
      <c r="A71" s="8"/>
      <c r="B71" s="8"/>
      <c r="C71" s="8"/>
      <c r="D71" s="8"/>
    </row>
    <row r="82" spans="1:4" x14ac:dyDescent="0.2">
      <c r="A82" s="8"/>
      <c r="B82" s="8"/>
      <c r="C82" s="8"/>
      <c r="D82" s="8"/>
    </row>
    <row r="83" spans="1:4" ht="15.75" x14ac:dyDescent="0.25">
      <c r="A83" s="9"/>
      <c r="B83" s="9"/>
      <c r="C83" s="9"/>
      <c r="D83" s="9"/>
    </row>
    <row r="84" spans="1:4" x14ac:dyDescent="0.2">
      <c r="A84" s="8"/>
      <c r="B84" s="8"/>
      <c r="C84" s="8"/>
      <c r="D84" s="8"/>
    </row>
    <row r="85" spans="1:4" ht="15.75" x14ac:dyDescent="0.25">
      <c r="A85" s="25"/>
      <c r="B85" s="25"/>
      <c r="C85" s="26"/>
      <c r="D85" s="25"/>
    </row>
  </sheetData>
  <phoneticPr fontId="0" type="noConversion"/>
  <pageMargins left="0.7" right="0.7" top="0.78740157499999996" bottom="0.78740157499999996" header="0.3" footer="0.3"/>
  <pageSetup paperSize="9" orientation="portrait" r:id="rId1"/>
  <headerFooter>
    <oddFooter>&amp;LHeskestad menighetsråd&amp;C&amp;P&amp;RÅrsregnskap 2021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25"/>
  <sheetViews>
    <sheetView view="pageLayout" topLeftCell="A52" zoomScale="115" zoomScaleNormal="100" zoomScalePageLayoutView="115" workbookViewId="0">
      <selection activeCell="I3" sqref="H3:I3"/>
    </sheetView>
  </sheetViews>
  <sheetFormatPr baseColWidth="10" defaultRowHeight="15.75" x14ac:dyDescent="0.25"/>
  <cols>
    <col min="1" max="1" width="8.5703125" style="75" customWidth="1"/>
    <col min="2" max="2" width="37.140625" style="75" customWidth="1"/>
    <col min="3" max="3" width="8.7109375" style="75" bestFit="1" customWidth="1"/>
    <col min="4" max="4" width="9.42578125" style="75" bestFit="1" customWidth="1"/>
    <col min="5" max="5" width="15" style="75" bestFit="1" customWidth="1"/>
    <col min="6" max="6" width="8.7109375" style="75" bestFit="1" customWidth="1"/>
    <col min="7" max="7" width="39.28515625" customWidth="1"/>
  </cols>
  <sheetData>
    <row r="1" spans="1:11" x14ac:dyDescent="0.25">
      <c r="A1" s="109" t="s">
        <v>48</v>
      </c>
      <c r="B1" s="110"/>
      <c r="C1" s="110"/>
      <c r="D1" s="111"/>
      <c r="E1" s="111"/>
    </row>
    <row r="2" spans="1:11" x14ac:dyDescent="0.25">
      <c r="A2" s="112"/>
      <c r="B2" s="112"/>
      <c r="C2" s="112"/>
      <c r="D2" s="112"/>
      <c r="E2" s="112"/>
    </row>
    <row r="3" spans="1:11" x14ac:dyDescent="0.25">
      <c r="A3" s="113" t="s">
        <v>42</v>
      </c>
      <c r="B3" s="114" t="s">
        <v>43</v>
      </c>
      <c r="C3" s="114">
        <v>2020</v>
      </c>
      <c r="D3" s="115">
        <v>2021</v>
      </c>
      <c r="E3" s="115" t="s">
        <v>104</v>
      </c>
      <c r="F3" s="115" t="s">
        <v>94</v>
      </c>
      <c r="H3" s="1">
        <v>2021</v>
      </c>
      <c r="I3" s="1" t="s">
        <v>124</v>
      </c>
    </row>
    <row r="4" spans="1:11" x14ac:dyDescent="0.25">
      <c r="A4" s="116"/>
      <c r="B4" s="116"/>
      <c r="C4" s="116"/>
      <c r="D4" s="116"/>
      <c r="E4" s="116"/>
      <c r="H4" s="173">
        <f>D17+D18+D19+D29+D41+D42+D62+D63</f>
        <v>-51034</v>
      </c>
      <c r="I4" s="173">
        <f>E17+E18+E19+E29+E41+E42+E62+E63</f>
        <v>-86400</v>
      </c>
      <c r="J4" s="174" t="s">
        <v>127</v>
      </c>
    </row>
    <row r="5" spans="1:11" x14ac:dyDescent="0.25">
      <c r="A5" s="117">
        <v>41</v>
      </c>
      <c r="B5" s="118" t="s">
        <v>64</v>
      </c>
      <c r="C5" s="169"/>
    </row>
    <row r="6" spans="1:11" s="39" customFormat="1" x14ac:dyDescent="0.25">
      <c r="A6" s="119" t="s">
        <v>70</v>
      </c>
      <c r="B6" s="119" t="s">
        <v>71</v>
      </c>
      <c r="C6" s="120">
        <v>5667</v>
      </c>
      <c r="D6" s="120">
        <v>6034</v>
      </c>
      <c r="E6" s="120">
        <v>14000</v>
      </c>
      <c r="F6" s="135">
        <f>E6-D6</f>
        <v>7966</v>
      </c>
    </row>
    <row r="7" spans="1:11" x14ac:dyDescent="0.25">
      <c r="A7" s="119" t="s">
        <v>72</v>
      </c>
      <c r="B7" s="119" t="s">
        <v>73</v>
      </c>
      <c r="C7" s="120">
        <v>2888</v>
      </c>
      <c r="D7" s="120">
        <v>135</v>
      </c>
      <c r="E7" s="120">
        <v>1000</v>
      </c>
      <c r="F7" s="135">
        <f t="shared" ref="F7:F20" si="0">E7-D7</f>
        <v>865</v>
      </c>
    </row>
    <row r="8" spans="1:11" x14ac:dyDescent="0.25">
      <c r="A8" s="119" t="s">
        <v>49</v>
      </c>
      <c r="B8" s="119" t="s">
        <v>50</v>
      </c>
      <c r="C8" s="120">
        <v>0</v>
      </c>
      <c r="D8" s="120">
        <v>1378</v>
      </c>
      <c r="E8" s="120">
        <v>1000</v>
      </c>
      <c r="F8" s="135">
        <f t="shared" si="0"/>
        <v>-378</v>
      </c>
      <c r="H8" s="173">
        <f>D6+D7+D8+D9+D10+D11+D12+D13+D35+D36+D37+D38+D39+D54+D55+D56+D57+D58+D59</f>
        <v>33976</v>
      </c>
      <c r="I8" s="173">
        <f>E6+E7+E8+E9+E10+E11+E12+E13+E35+E36+E37+E38+E39+E54+E55+E56+E57+E58+E59</f>
        <v>54000</v>
      </c>
      <c r="J8" s="174" t="s">
        <v>123</v>
      </c>
      <c r="K8" s="174"/>
    </row>
    <row r="9" spans="1:11" x14ac:dyDescent="0.25">
      <c r="A9" s="119" t="s">
        <v>85</v>
      </c>
      <c r="B9" s="119" t="s">
        <v>86</v>
      </c>
      <c r="C9" s="120">
        <v>92</v>
      </c>
      <c r="D9" s="120">
        <v>161</v>
      </c>
      <c r="E9" s="120">
        <v>100</v>
      </c>
      <c r="F9" s="135">
        <f t="shared" si="0"/>
        <v>-61</v>
      </c>
      <c r="H9" s="173">
        <f>D16+D60</f>
        <v>2471</v>
      </c>
      <c r="I9" s="173">
        <f>E16+E60</f>
        <v>3900</v>
      </c>
      <c r="J9" s="174" t="s">
        <v>126</v>
      </c>
    </row>
    <row r="10" spans="1:11" x14ac:dyDescent="0.25">
      <c r="A10" s="119" t="s">
        <v>51</v>
      </c>
      <c r="B10" s="119" t="s">
        <v>52</v>
      </c>
      <c r="C10" s="120">
        <v>1303</v>
      </c>
      <c r="D10" s="120">
        <v>1013</v>
      </c>
      <c r="E10" s="120">
        <v>5000</v>
      </c>
      <c r="F10" s="135">
        <f t="shared" si="0"/>
        <v>3987</v>
      </c>
      <c r="G10" s="46"/>
      <c r="H10" s="173">
        <f>D14+D15+D26+D27</f>
        <v>19525</v>
      </c>
      <c r="I10" s="173">
        <f>E14+E15+E26+E27</f>
        <v>29000</v>
      </c>
      <c r="J10" s="174" t="s">
        <v>125</v>
      </c>
    </row>
    <row r="11" spans="1:11" x14ac:dyDescent="0.25">
      <c r="A11" s="119" t="s">
        <v>110</v>
      </c>
      <c r="B11" s="119" t="s">
        <v>111</v>
      </c>
      <c r="C11" s="120">
        <v>0</v>
      </c>
      <c r="D11" s="120">
        <v>1153</v>
      </c>
      <c r="E11" s="120">
        <v>0</v>
      </c>
      <c r="F11" s="135">
        <f t="shared" si="0"/>
        <v>-1153</v>
      </c>
      <c r="G11" s="46"/>
      <c r="H11" s="173">
        <f>D20</f>
        <v>-323</v>
      </c>
      <c r="I11" s="173">
        <f>E20</f>
        <v>-500</v>
      </c>
      <c r="J11" s="174">
        <v>1900</v>
      </c>
    </row>
    <row r="12" spans="1:11" x14ac:dyDescent="0.25">
      <c r="A12" s="119" t="s">
        <v>87</v>
      </c>
      <c r="B12" s="119" t="s">
        <v>88</v>
      </c>
      <c r="C12" s="120">
        <v>100</v>
      </c>
      <c r="D12" s="75">
        <v>0</v>
      </c>
      <c r="F12" s="135">
        <f t="shared" si="0"/>
        <v>0</v>
      </c>
      <c r="G12" s="46"/>
      <c r="H12" s="173">
        <f>D43+D64</f>
        <v>-3663</v>
      </c>
      <c r="I12" s="173">
        <f>E43+E64</f>
        <v>0</v>
      </c>
      <c r="J12">
        <v>1940</v>
      </c>
    </row>
    <row r="13" spans="1:11" x14ac:dyDescent="0.25">
      <c r="A13" s="119" t="s">
        <v>74</v>
      </c>
      <c r="B13" s="119" t="s">
        <v>80</v>
      </c>
      <c r="C13" s="120">
        <v>4441</v>
      </c>
      <c r="D13" s="120">
        <v>5709</v>
      </c>
      <c r="E13" s="120">
        <v>5000</v>
      </c>
      <c r="F13" s="135">
        <f t="shared" si="0"/>
        <v>-709</v>
      </c>
      <c r="G13" s="46"/>
    </row>
    <row r="14" spans="1:11" x14ac:dyDescent="0.25">
      <c r="A14" s="119" t="s">
        <v>53</v>
      </c>
      <c r="B14" s="119" t="s">
        <v>81</v>
      </c>
      <c r="C14" s="120">
        <v>10770</v>
      </c>
      <c r="D14" s="120">
        <v>19525</v>
      </c>
      <c r="E14" s="120">
        <v>25000</v>
      </c>
      <c r="F14" s="135">
        <f t="shared" si="0"/>
        <v>5475</v>
      </c>
      <c r="G14" s="46"/>
    </row>
    <row r="15" spans="1:11" x14ac:dyDescent="0.25">
      <c r="A15" s="119" t="s">
        <v>89</v>
      </c>
      <c r="B15" s="119" t="s">
        <v>90</v>
      </c>
      <c r="C15" s="120">
        <v>169</v>
      </c>
      <c r="D15" s="120">
        <v>0</v>
      </c>
      <c r="F15" s="135">
        <f t="shared" si="0"/>
        <v>0</v>
      </c>
      <c r="G15" s="46"/>
    </row>
    <row r="16" spans="1:11" s="1" customFormat="1" x14ac:dyDescent="0.25">
      <c r="A16" s="121" t="s">
        <v>58</v>
      </c>
      <c r="B16" s="121" t="s">
        <v>91</v>
      </c>
      <c r="C16" s="122">
        <v>496</v>
      </c>
      <c r="D16" s="122">
        <v>1291</v>
      </c>
      <c r="E16" s="120">
        <v>3900</v>
      </c>
      <c r="F16" s="135">
        <f t="shared" si="0"/>
        <v>2609</v>
      </c>
      <c r="G16" s="66"/>
      <c r="H16" s="67"/>
    </row>
    <row r="17" spans="1:6" x14ac:dyDescent="0.25">
      <c r="A17" s="123" t="s">
        <v>54</v>
      </c>
      <c r="B17" s="123" t="s">
        <v>75</v>
      </c>
      <c r="C17" s="124">
        <v>-13500</v>
      </c>
      <c r="D17" s="120">
        <v>-15697</v>
      </c>
      <c r="E17" s="120">
        <v>-29500</v>
      </c>
      <c r="F17" s="135">
        <f t="shared" si="0"/>
        <v>-13803</v>
      </c>
    </row>
    <row r="18" spans="1:6" x14ac:dyDescent="0.25">
      <c r="A18" s="125" t="s">
        <v>55</v>
      </c>
      <c r="B18" s="125" t="s">
        <v>103</v>
      </c>
      <c r="C18" s="124">
        <v>-10787</v>
      </c>
      <c r="D18" s="120">
        <v>-19628</v>
      </c>
      <c r="E18" s="120">
        <v>-25000</v>
      </c>
      <c r="F18" s="135">
        <f t="shared" si="0"/>
        <v>-5372</v>
      </c>
    </row>
    <row r="19" spans="1:6" x14ac:dyDescent="0.25">
      <c r="A19" s="125" t="s">
        <v>62</v>
      </c>
      <c r="B19" s="125" t="s">
        <v>76</v>
      </c>
      <c r="C19" s="124">
        <v>-750</v>
      </c>
      <c r="D19" s="124">
        <v>-750</v>
      </c>
      <c r="E19" s="124">
        <v>0</v>
      </c>
      <c r="F19" s="135">
        <f t="shared" si="0"/>
        <v>750</v>
      </c>
    </row>
    <row r="20" spans="1:6" x14ac:dyDescent="0.25">
      <c r="A20" s="125" t="s">
        <v>56</v>
      </c>
      <c r="B20" s="125" t="s">
        <v>57</v>
      </c>
      <c r="C20" s="124">
        <v>-888</v>
      </c>
      <c r="D20" s="124">
        <v>-323</v>
      </c>
      <c r="E20" s="124">
        <v>-500</v>
      </c>
      <c r="F20" s="135">
        <f t="shared" si="0"/>
        <v>-177</v>
      </c>
    </row>
    <row r="21" spans="1:6" x14ac:dyDescent="0.25">
      <c r="A21" s="126" t="s">
        <v>92</v>
      </c>
      <c r="B21" s="126" t="s">
        <v>63</v>
      </c>
      <c r="C21" s="127">
        <v>0</v>
      </c>
      <c r="D21" s="127">
        <v>0</v>
      </c>
      <c r="E21" s="127">
        <f t="shared" ref="E21" si="1">SUM(E6:E20)</f>
        <v>0</v>
      </c>
      <c r="F21" s="127">
        <f>SUM(F6:F20)</f>
        <v>-1</v>
      </c>
    </row>
    <row r="22" spans="1:6" x14ac:dyDescent="0.25">
      <c r="A22" s="125" t="s">
        <v>116</v>
      </c>
      <c r="B22" s="125"/>
      <c r="C22" s="125"/>
      <c r="D22" s="124"/>
      <c r="E22" s="124"/>
    </row>
    <row r="23" spans="1:6" x14ac:dyDescent="0.25">
      <c r="A23" s="125"/>
      <c r="B23" s="125"/>
      <c r="C23" s="125"/>
      <c r="D23" s="124"/>
      <c r="E23" s="124"/>
    </row>
    <row r="24" spans="1:6" x14ac:dyDescent="0.25">
      <c r="A24" s="128"/>
      <c r="B24" s="128"/>
      <c r="C24" s="128"/>
      <c r="D24" s="129" t="s">
        <v>44</v>
      </c>
      <c r="E24" s="130" t="s">
        <v>44</v>
      </c>
    </row>
    <row r="25" spans="1:6" x14ac:dyDescent="0.25">
      <c r="A25" s="117">
        <v>42</v>
      </c>
      <c r="B25" s="118" t="s">
        <v>78</v>
      </c>
      <c r="C25" s="169"/>
      <c r="D25" s="129"/>
    </row>
    <row r="26" spans="1:6" x14ac:dyDescent="0.25">
      <c r="A26" s="119" t="s">
        <v>65</v>
      </c>
      <c r="B26" s="119" t="s">
        <v>66</v>
      </c>
      <c r="C26" s="80">
        <v>0</v>
      </c>
      <c r="D26" s="80">
        <v>0</v>
      </c>
      <c r="E26" s="80">
        <v>4000</v>
      </c>
      <c r="F26" s="80">
        <f>E26-D26</f>
        <v>4000</v>
      </c>
    </row>
    <row r="27" spans="1:6" x14ac:dyDescent="0.25">
      <c r="A27" s="119" t="s">
        <v>53</v>
      </c>
      <c r="B27" s="119" t="s">
        <v>81</v>
      </c>
      <c r="C27" s="80">
        <v>0</v>
      </c>
      <c r="D27" s="80">
        <v>0</v>
      </c>
      <c r="E27" s="80">
        <v>0</v>
      </c>
      <c r="F27" s="80">
        <f t="shared" ref="F27:F30" si="2">E27-D27</f>
        <v>0</v>
      </c>
    </row>
    <row r="28" spans="1:6" x14ac:dyDescent="0.25">
      <c r="A28" s="119" t="s">
        <v>58</v>
      </c>
      <c r="B28" s="119" t="s">
        <v>91</v>
      </c>
      <c r="C28" s="80">
        <v>0</v>
      </c>
      <c r="D28" s="80">
        <v>0</v>
      </c>
      <c r="E28" s="80">
        <v>0</v>
      </c>
      <c r="F28" s="80">
        <f t="shared" si="2"/>
        <v>0</v>
      </c>
    </row>
    <row r="29" spans="1:6" x14ac:dyDescent="0.25">
      <c r="A29" s="119" t="s">
        <v>54</v>
      </c>
      <c r="B29" s="119" t="s">
        <v>75</v>
      </c>
      <c r="C29" s="80">
        <v>0</v>
      </c>
      <c r="D29" s="80">
        <v>0</v>
      </c>
      <c r="E29" s="80">
        <v>-4000</v>
      </c>
      <c r="F29" s="80">
        <f t="shared" si="2"/>
        <v>-4000</v>
      </c>
    </row>
    <row r="30" spans="1:6" x14ac:dyDescent="0.25">
      <c r="A30" s="123" t="s">
        <v>62</v>
      </c>
      <c r="B30" s="123" t="s">
        <v>76</v>
      </c>
      <c r="C30" s="82">
        <v>0</v>
      </c>
      <c r="D30" s="82">
        <v>0</v>
      </c>
      <c r="E30" s="82">
        <v>0</v>
      </c>
      <c r="F30" s="80">
        <f t="shared" si="2"/>
        <v>0</v>
      </c>
    </row>
    <row r="31" spans="1:6" x14ac:dyDescent="0.25">
      <c r="A31" s="131" t="s">
        <v>93</v>
      </c>
      <c r="B31" s="131" t="s">
        <v>78</v>
      </c>
      <c r="C31" s="132">
        <v>0</v>
      </c>
      <c r="D31" s="132">
        <v>0</v>
      </c>
      <c r="E31" s="132">
        <v>0</v>
      </c>
      <c r="F31" s="146">
        <f>D31-E31</f>
        <v>0</v>
      </c>
    </row>
    <row r="32" spans="1:6" x14ac:dyDescent="0.25">
      <c r="A32" s="133" t="s">
        <v>120</v>
      </c>
      <c r="B32" s="133"/>
      <c r="C32" s="133"/>
      <c r="D32" s="134"/>
      <c r="E32" s="134"/>
    </row>
    <row r="33" spans="1:9" x14ac:dyDescent="0.25">
      <c r="A33" s="128"/>
      <c r="B33" s="128"/>
      <c r="C33" s="128"/>
      <c r="D33" s="80" t="s">
        <v>44</v>
      </c>
      <c r="E33" s="80" t="s">
        <v>44</v>
      </c>
    </row>
    <row r="34" spans="1:9" x14ac:dyDescent="0.25">
      <c r="A34" s="117">
        <v>43</v>
      </c>
      <c r="B34" s="118" t="s">
        <v>79</v>
      </c>
      <c r="C34" s="169"/>
      <c r="D34" s="129"/>
    </row>
    <row r="35" spans="1:9" s="39" customFormat="1" x14ac:dyDescent="0.25">
      <c r="A35" s="119" t="s">
        <v>112</v>
      </c>
      <c r="B35" s="119" t="s">
        <v>113</v>
      </c>
      <c r="C35" s="135">
        <v>0</v>
      </c>
      <c r="D35" s="135">
        <v>0</v>
      </c>
      <c r="E35" s="120">
        <v>3000</v>
      </c>
      <c r="F35" s="135">
        <f>E35-D35</f>
        <v>3000</v>
      </c>
    </row>
    <row r="36" spans="1:9" s="39" customFormat="1" x14ac:dyDescent="0.25">
      <c r="A36" s="119" t="s">
        <v>70</v>
      </c>
      <c r="B36" s="119" t="s">
        <v>71</v>
      </c>
      <c r="C36" s="135">
        <v>7833</v>
      </c>
      <c r="D36" s="135">
        <v>5446</v>
      </c>
      <c r="E36" s="120">
        <v>7000</v>
      </c>
      <c r="F36" s="135">
        <f t="shared" ref="F36:F43" si="3">E36-D36</f>
        <v>1554</v>
      </c>
    </row>
    <row r="37" spans="1:9" x14ac:dyDescent="0.25">
      <c r="A37" s="119" t="s">
        <v>49</v>
      </c>
      <c r="B37" s="119" t="s">
        <v>50</v>
      </c>
      <c r="C37" s="80">
        <v>0</v>
      </c>
      <c r="D37" s="80">
        <v>0</v>
      </c>
      <c r="E37" s="80">
        <v>1000</v>
      </c>
      <c r="F37" s="135">
        <f t="shared" si="3"/>
        <v>1000</v>
      </c>
    </row>
    <row r="38" spans="1:9" x14ac:dyDescent="0.25">
      <c r="A38" s="119" t="s">
        <v>85</v>
      </c>
      <c r="B38" s="119" t="s">
        <v>86</v>
      </c>
      <c r="C38" s="80">
        <v>11</v>
      </c>
      <c r="D38" s="80">
        <v>9</v>
      </c>
      <c r="E38" s="120">
        <v>0</v>
      </c>
      <c r="F38" s="135">
        <f t="shared" si="3"/>
        <v>-9</v>
      </c>
      <c r="G38" s="46"/>
      <c r="H38" s="47"/>
      <c r="I38" s="47"/>
    </row>
    <row r="39" spans="1:9" x14ac:dyDescent="0.25">
      <c r="A39" s="119" t="s">
        <v>51</v>
      </c>
      <c r="B39" s="119" t="s">
        <v>52</v>
      </c>
      <c r="C39" s="80">
        <v>2525</v>
      </c>
      <c r="D39" s="80">
        <v>1359</v>
      </c>
      <c r="E39" s="120">
        <v>3000</v>
      </c>
      <c r="F39" s="135">
        <f t="shared" si="3"/>
        <v>1641</v>
      </c>
      <c r="G39" s="46"/>
      <c r="H39" s="47"/>
      <c r="I39" s="47"/>
    </row>
    <row r="40" spans="1:9" x14ac:dyDescent="0.25">
      <c r="A40" s="119" t="s">
        <v>114</v>
      </c>
      <c r="B40" s="119" t="s">
        <v>115</v>
      </c>
      <c r="C40" s="80">
        <v>0</v>
      </c>
      <c r="D40" s="80">
        <v>-400</v>
      </c>
      <c r="E40" s="120">
        <v>0</v>
      </c>
      <c r="F40" s="135">
        <f t="shared" si="3"/>
        <v>400</v>
      </c>
    </row>
    <row r="41" spans="1:9" x14ac:dyDescent="0.25">
      <c r="A41" s="119" t="s">
        <v>54</v>
      </c>
      <c r="B41" s="119" t="s">
        <v>75</v>
      </c>
      <c r="C41" s="80">
        <v>-3540</v>
      </c>
      <c r="D41" s="80">
        <v>0</v>
      </c>
      <c r="E41" s="120">
        <v>-8000</v>
      </c>
      <c r="F41" s="135">
        <f t="shared" si="3"/>
        <v>-8000</v>
      </c>
      <c r="G41" s="46"/>
    </row>
    <row r="42" spans="1:9" x14ac:dyDescent="0.25">
      <c r="A42" s="136">
        <v>1870</v>
      </c>
      <c r="B42" s="94" t="s">
        <v>76</v>
      </c>
      <c r="C42" s="82">
        <v>-2500</v>
      </c>
      <c r="D42" s="82">
        <v>-2750</v>
      </c>
      <c r="E42" s="82">
        <v>-6000</v>
      </c>
      <c r="F42" s="135">
        <f t="shared" si="3"/>
        <v>-3250</v>
      </c>
      <c r="G42" s="46"/>
    </row>
    <row r="43" spans="1:9" s="1" customFormat="1" x14ac:dyDescent="0.25">
      <c r="A43" s="137">
        <v>1940</v>
      </c>
      <c r="B43" s="138" t="s">
        <v>95</v>
      </c>
      <c r="C43" s="139">
        <v>-4329</v>
      </c>
      <c r="D43" s="139">
        <v>-3663</v>
      </c>
      <c r="E43" s="139">
        <v>0</v>
      </c>
      <c r="F43" s="135">
        <f t="shared" si="3"/>
        <v>3663</v>
      </c>
      <c r="G43" s="66"/>
    </row>
    <row r="44" spans="1:9" x14ac:dyDescent="0.25">
      <c r="A44" s="140">
        <v>43</v>
      </c>
      <c r="B44" s="141" t="s">
        <v>79</v>
      </c>
      <c r="C44" s="132">
        <v>0</v>
      </c>
      <c r="D44" s="132">
        <v>0</v>
      </c>
      <c r="E44" s="132">
        <v>0</v>
      </c>
      <c r="F44" s="146">
        <f>D44-E44</f>
        <v>0</v>
      </c>
      <c r="G44" s="46"/>
    </row>
    <row r="45" spans="1:9" x14ac:dyDescent="0.25">
      <c r="A45" s="125" t="s">
        <v>119</v>
      </c>
      <c r="B45" s="95"/>
      <c r="C45" s="95"/>
      <c r="D45" s="134"/>
      <c r="E45" s="134"/>
      <c r="F45" s="119"/>
      <c r="G45" s="46"/>
    </row>
    <row r="46" spans="1:9" x14ac:dyDescent="0.25">
      <c r="A46" s="142"/>
      <c r="B46" s="95"/>
      <c r="C46" s="95"/>
      <c r="D46" s="134"/>
      <c r="E46" s="134"/>
      <c r="F46" s="119"/>
      <c r="G46" s="46"/>
    </row>
    <row r="47" spans="1:9" x14ac:dyDescent="0.25">
      <c r="A47" s="142"/>
      <c r="B47" s="95"/>
      <c r="C47" s="95"/>
      <c r="D47" s="134"/>
      <c r="E47" s="134"/>
      <c r="F47" s="119"/>
      <c r="G47" s="46"/>
    </row>
    <row r="48" spans="1:9" x14ac:dyDescent="0.25">
      <c r="A48" s="142"/>
      <c r="B48" s="95"/>
      <c r="C48" s="95"/>
      <c r="D48" s="134"/>
      <c r="E48" s="134"/>
      <c r="F48" s="119"/>
      <c r="G48" s="46"/>
    </row>
    <row r="49" spans="1:9" x14ac:dyDescent="0.25">
      <c r="A49" s="142"/>
      <c r="B49" s="95"/>
      <c r="C49" s="95"/>
      <c r="D49" s="134"/>
      <c r="E49" s="134"/>
      <c r="F49" s="119"/>
      <c r="G49" s="46"/>
    </row>
    <row r="50" spans="1:9" x14ac:dyDescent="0.25">
      <c r="A50" s="142"/>
      <c r="B50" s="95"/>
      <c r="C50" s="95"/>
      <c r="D50" s="134"/>
      <c r="E50" s="134"/>
      <c r="F50" s="119"/>
      <c r="G50" s="46"/>
    </row>
    <row r="51" spans="1:9" x14ac:dyDescent="0.25">
      <c r="A51" s="143" t="s">
        <v>42</v>
      </c>
      <c r="B51" s="143" t="s">
        <v>43</v>
      </c>
      <c r="C51" s="143">
        <v>2020</v>
      </c>
      <c r="D51" s="168">
        <v>2021</v>
      </c>
      <c r="E51" s="144" t="s">
        <v>104</v>
      </c>
      <c r="F51" s="115" t="s">
        <v>94</v>
      </c>
      <c r="G51" s="46"/>
    </row>
    <row r="52" spans="1:9" x14ac:dyDescent="0.25">
      <c r="A52" s="116"/>
      <c r="B52" s="116"/>
      <c r="C52" s="116"/>
      <c r="D52" s="135"/>
      <c r="E52" s="80"/>
    </row>
    <row r="53" spans="1:9" x14ac:dyDescent="0.25">
      <c r="A53" s="117">
        <v>44</v>
      </c>
      <c r="B53" s="117" t="s">
        <v>67</v>
      </c>
      <c r="C53" s="170"/>
      <c r="D53" s="80"/>
      <c r="E53" s="145"/>
    </row>
    <row r="54" spans="1:9" x14ac:dyDescent="0.25">
      <c r="A54" s="119" t="s">
        <v>96</v>
      </c>
      <c r="B54" s="119" t="s">
        <v>97</v>
      </c>
      <c r="C54" s="80">
        <v>3000</v>
      </c>
      <c r="D54" s="80">
        <v>0</v>
      </c>
      <c r="E54" s="120">
        <v>2500</v>
      </c>
      <c r="F54" s="80">
        <f>E54-D54</f>
        <v>2500</v>
      </c>
    </row>
    <row r="55" spans="1:9" x14ac:dyDescent="0.25">
      <c r="A55" s="119" t="s">
        <v>70</v>
      </c>
      <c r="B55" s="119" t="s">
        <v>71</v>
      </c>
      <c r="C55" s="80">
        <v>9098</v>
      </c>
      <c r="D55" s="80">
        <f>4129-454</f>
        <v>3675</v>
      </c>
      <c r="E55" s="120">
        <v>9000</v>
      </c>
      <c r="F55" s="80">
        <f t="shared" ref="F55:F59" si="4">E55-D55</f>
        <v>5325</v>
      </c>
    </row>
    <row r="56" spans="1:9" x14ac:dyDescent="0.25">
      <c r="A56" s="119" t="s">
        <v>49</v>
      </c>
      <c r="B56" s="119" t="s">
        <v>50</v>
      </c>
      <c r="C56" s="80">
        <v>516</v>
      </c>
      <c r="D56" s="80">
        <v>6490</v>
      </c>
      <c r="E56" s="120">
        <v>1000</v>
      </c>
      <c r="F56" s="80">
        <f t="shared" si="4"/>
        <v>-5490</v>
      </c>
    </row>
    <row r="57" spans="1:9" x14ac:dyDescent="0.25">
      <c r="A57" s="119" t="s">
        <v>85</v>
      </c>
      <c r="B57" s="119" t="s">
        <v>86</v>
      </c>
      <c r="C57" s="80">
        <v>5</v>
      </c>
      <c r="D57" s="80">
        <v>19</v>
      </c>
      <c r="E57" s="120">
        <v>0</v>
      </c>
      <c r="F57" s="80">
        <f t="shared" si="4"/>
        <v>-19</v>
      </c>
      <c r="G57" s="46"/>
    </row>
    <row r="58" spans="1:9" x14ac:dyDescent="0.25">
      <c r="A58" s="119" t="s">
        <v>61</v>
      </c>
      <c r="B58" s="119" t="s">
        <v>60</v>
      </c>
      <c r="C58" s="80">
        <v>1395</v>
      </c>
      <c r="D58" s="80">
        <v>1395</v>
      </c>
      <c r="E58" s="120">
        <v>1400</v>
      </c>
      <c r="F58" s="80">
        <f t="shared" si="4"/>
        <v>5</v>
      </c>
      <c r="G58" s="46"/>
    </row>
    <row r="59" spans="1:9" x14ac:dyDescent="0.25">
      <c r="A59" s="119" t="s">
        <v>98</v>
      </c>
      <c r="B59" s="119" t="s">
        <v>99</v>
      </c>
      <c r="C59" s="80">
        <v>400</v>
      </c>
      <c r="D59" s="75">
        <v>0</v>
      </c>
      <c r="E59" s="80">
        <v>0</v>
      </c>
      <c r="F59" s="80">
        <f t="shared" si="4"/>
        <v>0</v>
      </c>
      <c r="G59" s="46"/>
      <c r="H59" s="47"/>
      <c r="I59" s="47"/>
    </row>
    <row r="60" spans="1:9" x14ac:dyDescent="0.25">
      <c r="A60" s="121" t="s">
        <v>58</v>
      </c>
      <c r="B60" s="121" t="s">
        <v>91</v>
      </c>
      <c r="C60" s="79">
        <v>0</v>
      </c>
      <c r="D60" s="79">
        <v>1180</v>
      </c>
      <c r="E60" s="80">
        <v>0</v>
      </c>
      <c r="F60" s="80">
        <f>E60-D60</f>
        <v>-1180</v>
      </c>
      <c r="G60" s="46"/>
      <c r="H60" s="47"/>
      <c r="I60" s="47"/>
    </row>
    <row r="61" spans="1:9" x14ac:dyDescent="0.25">
      <c r="A61" s="119" t="s">
        <v>59</v>
      </c>
      <c r="B61" s="119" t="s">
        <v>60</v>
      </c>
      <c r="C61" s="80">
        <v>300</v>
      </c>
      <c r="D61" s="80">
        <v>-550</v>
      </c>
      <c r="E61" s="75">
        <v>0</v>
      </c>
      <c r="F61" s="80">
        <f t="shared" ref="F61:F64" si="5">E61-D61</f>
        <v>550</v>
      </c>
      <c r="G61" s="46"/>
      <c r="H61" s="47"/>
      <c r="I61" s="47"/>
    </row>
    <row r="62" spans="1:9" x14ac:dyDescent="0.25">
      <c r="A62" s="119" t="s">
        <v>54</v>
      </c>
      <c r="B62" s="119" t="s">
        <v>75</v>
      </c>
      <c r="C62" s="80">
        <v>-2100</v>
      </c>
      <c r="D62" s="80">
        <v>-2549</v>
      </c>
      <c r="E62" s="120">
        <v>-2500</v>
      </c>
      <c r="F62" s="80">
        <f t="shared" si="5"/>
        <v>49</v>
      </c>
    </row>
    <row r="63" spans="1:9" x14ac:dyDescent="0.25">
      <c r="A63" s="123" t="s">
        <v>62</v>
      </c>
      <c r="B63" s="123" t="s">
        <v>76</v>
      </c>
      <c r="C63" s="82">
        <v>-11365</v>
      </c>
      <c r="D63" s="80">
        <v>-9660</v>
      </c>
      <c r="E63" s="120">
        <v>-11400</v>
      </c>
      <c r="F63" s="80">
        <f t="shared" si="5"/>
        <v>-1740</v>
      </c>
    </row>
    <row r="64" spans="1:9" s="1" customFormat="1" x14ac:dyDescent="0.25">
      <c r="A64" s="123" t="s">
        <v>82</v>
      </c>
      <c r="B64" s="123" t="s">
        <v>95</v>
      </c>
      <c r="C64" s="82">
        <v>-1248</v>
      </c>
      <c r="D64" s="139">
        <v>0</v>
      </c>
      <c r="E64" s="139">
        <v>0</v>
      </c>
      <c r="F64" s="80">
        <f t="shared" si="5"/>
        <v>0</v>
      </c>
      <c r="G64" s="66"/>
      <c r="H64" s="67"/>
      <c r="I64" s="67"/>
    </row>
    <row r="65" spans="1:9" x14ac:dyDescent="0.25">
      <c r="A65" s="140">
        <v>44</v>
      </c>
      <c r="B65" s="141" t="s">
        <v>67</v>
      </c>
      <c r="C65" s="132">
        <v>0</v>
      </c>
      <c r="D65" s="132">
        <f t="shared" ref="D65:E65" si="6">SUM(D54:D64)</f>
        <v>0</v>
      </c>
      <c r="E65" s="132">
        <f t="shared" si="6"/>
        <v>0</v>
      </c>
      <c r="F65" s="146">
        <f>D65-E65</f>
        <v>0</v>
      </c>
      <c r="G65" s="46"/>
      <c r="H65" s="47"/>
    </row>
    <row r="66" spans="1:9" x14ac:dyDescent="0.25">
      <c r="A66" s="125" t="s">
        <v>117</v>
      </c>
      <c r="F66" s="119"/>
      <c r="G66" s="46"/>
      <c r="H66" s="47"/>
    </row>
    <row r="67" spans="1:9" x14ac:dyDescent="0.25">
      <c r="A67" s="128"/>
      <c r="B67" s="128"/>
      <c r="C67" s="128"/>
      <c r="F67" s="119"/>
      <c r="G67" s="46"/>
    </row>
    <row r="68" spans="1:9" x14ac:dyDescent="0.25">
      <c r="A68" s="128"/>
      <c r="B68" s="128"/>
      <c r="C68" s="128"/>
      <c r="F68" s="121"/>
      <c r="G68" s="50"/>
      <c r="H68" s="51"/>
      <c r="I68" s="51"/>
    </row>
    <row r="69" spans="1:9" x14ac:dyDescent="0.25">
      <c r="A69" s="128"/>
      <c r="B69" s="128"/>
      <c r="C69" s="128"/>
      <c r="D69" s="129"/>
    </row>
    <row r="70" spans="1:9" x14ac:dyDescent="0.25">
      <c r="A70" s="128"/>
      <c r="B70" s="128"/>
      <c r="C70" s="128"/>
      <c r="D70" s="129"/>
    </row>
    <row r="71" spans="1:9" x14ac:dyDescent="0.25">
      <c r="A71" s="128"/>
      <c r="B71" s="128"/>
      <c r="C71" s="128"/>
      <c r="D71" s="129"/>
    </row>
    <row r="72" spans="1:9" x14ac:dyDescent="0.25">
      <c r="A72" s="128"/>
      <c r="B72" s="128"/>
      <c r="C72" s="128"/>
      <c r="D72" s="129"/>
    </row>
    <row r="73" spans="1:9" x14ac:dyDescent="0.25">
      <c r="A73" s="128"/>
      <c r="B73" s="128"/>
      <c r="C73" s="128"/>
      <c r="D73" s="129"/>
    </row>
    <row r="74" spans="1:9" x14ac:dyDescent="0.25">
      <c r="A74" s="128"/>
      <c r="B74" s="128"/>
      <c r="C74" s="128"/>
      <c r="D74" s="129"/>
    </row>
    <row r="75" spans="1:9" x14ac:dyDescent="0.25">
      <c r="A75" s="128"/>
      <c r="B75" s="128"/>
      <c r="C75" s="128"/>
      <c r="D75" s="129"/>
    </row>
    <row r="76" spans="1:9" x14ac:dyDescent="0.25">
      <c r="A76" s="128"/>
      <c r="B76" s="128"/>
      <c r="C76" s="128"/>
      <c r="D76" s="129"/>
    </row>
    <row r="77" spans="1:9" x14ac:dyDescent="0.25">
      <c r="A77" s="128"/>
      <c r="B77" s="128"/>
      <c r="C77" s="128"/>
      <c r="D77" s="129"/>
    </row>
    <row r="78" spans="1:9" x14ac:dyDescent="0.25">
      <c r="A78" s="128"/>
      <c r="B78" s="128"/>
      <c r="C78" s="128"/>
      <c r="D78" s="129"/>
    </row>
    <row r="79" spans="1:9" x14ac:dyDescent="0.25">
      <c r="A79" s="128"/>
      <c r="B79" s="128"/>
      <c r="C79" s="128"/>
      <c r="D79" s="129"/>
    </row>
    <row r="80" spans="1:9" x14ac:dyDescent="0.25">
      <c r="A80" s="128"/>
      <c r="B80" s="128"/>
      <c r="C80" s="128"/>
      <c r="D80" s="129"/>
    </row>
    <row r="81" spans="1:4" x14ac:dyDescent="0.25">
      <c r="A81" s="128"/>
      <c r="B81" s="128"/>
      <c r="C81" s="128"/>
      <c r="D81" s="129"/>
    </row>
    <row r="82" spans="1:4" x14ac:dyDescent="0.25">
      <c r="A82" s="128"/>
      <c r="B82" s="128"/>
      <c r="C82" s="128"/>
      <c r="D82" s="129"/>
    </row>
    <row r="83" spans="1:4" x14ac:dyDescent="0.25">
      <c r="A83" s="128"/>
      <c r="B83" s="128"/>
      <c r="C83" s="128"/>
      <c r="D83" s="129"/>
    </row>
    <row r="84" spans="1:4" x14ac:dyDescent="0.25">
      <c r="A84" s="128"/>
      <c r="B84" s="128"/>
      <c r="C84" s="128"/>
      <c r="D84" s="129"/>
    </row>
    <row r="85" spans="1:4" x14ac:dyDescent="0.25">
      <c r="A85" s="128"/>
      <c r="B85" s="128"/>
      <c r="C85" s="128"/>
      <c r="D85" s="129"/>
    </row>
    <row r="86" spans="1:4" x14ac:dyDescent="0.25">
      <c r="A86" s="128"/>
      <c r="B86" s="128"/>
      <c r="C86" s="128"/>
      <c r="D86" s="129"/>
    </row>
    <row r="87" spans="1:4" x14ac:dyDescent="0.25">
      <c r="A87" s="128"/>
      <c r="B87" s="128"/>
      <c r="C87" s="128"/>
      <c r="D87" s="129"/>
    </row>
    <row r="88" spans="1:4" x14ac:dyDescent="0.25">
      <c r="A88" s="128"/>
      <c r="B88" s="128"/>
      <c r="C88" s="128"/>
      <c r="D88" s="129"/>
    </row>
    <row r="89" spans="1:4" x14ac:dyDescent="0.25">
      <c r="A89" s="128"/>
      <c r="B89" s="128"/>
      <c r="C89" s="128"/>
      <c r="D89" s="129"/>
    </row>
    <row r="90" spans="1:4" x14ac:dyDescent="0.25">
      <c r="A90" s="128"/>
      <c r="B90" s="128"/>
      <c r="C90" s="128"/>
      <c r="D90" s="129"/>
    </row>
    <row r="91" spans="1:4" x14ac:dyDescent="0.25">
      <c r="A91" s="128"/>
      <c r="B91" s="128"/>
      <c r="C91" s="128"/>
      <c r="D91" s="129"/>
    </row>
    <row r="92" spans="1:4" x14ac:dyDescent="0.25">
      <c r="A92" s="128"/>
      <c r="B92" s="128"/>
      <c r="C92" s="128"/>
      <c r="D92" s="129"/>
    </row>
    <row r="93" spans="1:4" x14ac:dyDescent="0.25">
      <c r="A93" s="128"/>
      <c r="B93" s="128"/>
      <c r="C93" s="128"/>
      <c r="D93" s="129"/>
    </row>
    <row r="94" spans="1:4" x14ac:dyDescent="0.25">
      <c r="A94" s="128"/>
      <c r="B94" s="128"/>
      <c r="C94" s="128"/>
      <c r="D94" s="129"/>
    </row>
    <row r="120" spans="1:6" ht="20.25" customHeight="1" x14ac:dyDescent="0.25"/>
    <row r="122" spans="1:6" s="39" customFormat="1" x14ac:dyDescent="0.25">
      <c r="A122" s="75"/>
      <c r="B122" s="75"/>
      <c r="C122" s="75"/>
      <c r="D122" s="75"/>
      <c r="E122" s="75"/>
      <c r="F122" s="116"/>
    </row>
    <row r="123" spans="1:6" s="39" customFormat="1" x14ac:dyDescent="0.25">
      <c r="A123" s="75"/>
      <c r="B123" s="75"/>
      <c r="C123" s="75"/>
      <c r="D123" s="75"/>
      <c r="E123" s="75"/>
      <c r="F123" s="116"/>
    </row>
    <row r="124" spans="1:6" s="39" customFormat="1" x14ac:dyDescent="0.25">
      <c r="A124" s="75"/>
      <c r="B124" s="75"/>
      <c r="C124" s="75"/>
      <c r="D124" s="75"/>
      <c r="E124" s="75"/>
      <c r="F124" s="116"/>
    </row>
    <row r="125" spans="1:6" s="39" customFormat="1" x14ac:dyDescent="0.25">
      <c r="A125" s="75"/>
      <c r="B125" s="75"/>
      <c r="C125" s="75"/>
      <c r="D125" s="75"/>
      <c r="E125" s="75"/>
      <c r="F125" s="116"/>
    </row>
  </sheetData>
  <pageMargins left="0.7" right="0.7" top="0.78740157499999996" bottom="0.78740157499999996" header="0.3" footer="0.3"/>
  <pageSetup paperSize="9" orientation="portrait" r:id="rId1"/>
  <headerFooter>
    <oddFooter>&amp;LHeskestad menighetsråd&amp;C&amp;P&amp;RÅrsregnskap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4" sqref="H34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  <headerFooter>
    <oddFooter>&amp;LHeskestad menighetsråd&amp;C&amp;P&amp;RÅrsregnskap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4" sqref="H34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  <headerFooter>
    <oddFooter>&amp;LHeskestad menighetsråd&amp;C&amp;P&amp;RÅrsregnskap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4" sqref="H34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  <headerFooter>
    <oddFooter>&amp;LHeskestad menighetsråd&amp;C&amp;P&amp;RÅrsregnskap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7</vt:i4>
      </vt:variant>
    </vt:vector>
  </HeadingPairs>
  <TitlesOfParts>
    <vt:vector size="17" baseType="lpstr">
      <vt:lpstr>Ark1</vt:lpstr>
      <vt:lpstr>Forord</vt:lpstr>
      <vt:lpstr>Drift</vt:lpstr>
      <vt:lpstr>Balanse</vt:lpstr>
      <vt:lpstr>Note 1</vt:lpstr>
      <vt:lpstr>Note 2</vt:lpstr>
      <vt:lpstr>Note 3</vt:lpstr>
      <vt:lpstr>Ark3</vt:lpstr>
      <vt:lpstr>Ark4</vt:lpstr>
      <vt:lpstr>Ark5</vt:lpstr>
      <vt:lpstr>'Ark1'!Utskriftsområde</vt:lpstr>
      <vt:lpstr>Balanse!Utskriftsområde</vt:lpstr>
      <vt:lpstr>Drift!Utskriftsområde</vt:lpstr>
      <vt:lpstr>Forord!Utskriftsområde</vt:lpstr>
      <vt:lpstr>'Note 1'!Utskriftsområde</vt:lpstr>
      <vt:lpstr>'Note 2'!Utskriftsområde</vt:lpstr>
      <vt:lpstr>'Note 3'!Utskriftsområde</vt:lpstr>
    </vt:vector>
  </TitlesOfParts>
  <Company>Lund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Inge Moi</dc:creator>
  <cp:lastModifiedBy>Eivind Helland</cp:lastModifiedBy>
  <cp:lastPrinted>2022-01-19T07:46:10Z</cp:lastPrinted>
  <dcterms:created xsi:type="dcterms:W3CDTF">2002-02-04T11:34:11Z</dcterms:created>
  <dcterms:modified xsi:type="dcterms:W3CDTF">2022-01-24T07:41:10Z</dcterms:modified>
</cp:coreProperties>
</file>